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0" windowWidth="25240" windowHeight="12580" activeTab="0"/>
  </bookViews>
  <sheets>
    <sheet name="Càlculo" sheetId="1" r:id="rId1"/>
    <sheet name="Tabla" sheetId="2" r:id="rId2"/>
  </sheets>
  <definedNames/>
  <calcPr fullCalcOnLoad="1"/>
</workbook>
</file>

<file path=xl/sharedStrings.xml><?xml version="1.0" encoding="utf-8"?>
<sst xmlns="http://schemas.openxmlformats.org/spreadsheetml/2006/main" count="164" uniqueCount="93">
  <si>
    <t>DATOS </t>
  </si>
  <si>
    <t>AÑO </t>
  </si>
  <si>
    <t>Suma</t>
  </si>
  <si>
    <t>Pensión por Vejez</t>
  </si>
  <si>
    <t>FÓRMULA </t>
  </si>
  <si>
    <t>SUSTITUCIÓN </t>
  </si>
  <si>
    <t>Por:</t>
  </si>
  <si>
    <t>Igual:</t>
  </si>
  <si>
    <t>Entre:</t>
  </si>
  <si>
    <t>Subtotal</t>
  </si>
  <si>
    <t>SUSTITUCIÓN</t>
  </si>
  <si>
    <t>Suma de los salarios de los últimos cinco años</t>
  </si>
  <si>
    <t>Cinco</t>
  </si>
  <si>
    <t>Salario promedio*</t>
  </si>
  <si>
    <t>Salario promedio</t>
  </si>
  <si>
    <t>SMDVDF*</t>
  </si>
  <si>
    <t>Salario promedio en VSMVDF</t>
  </si>
  <si>
    <t>Según la tabla del artículo 167 de la LSS de 1973, este trabajador se ubica en el siguiente grupo:</t>
  </si>
  <si>
    <t>GRUPO DE SALARIO </t>
  </si>
  <si>
    <t>CUANTÍA BÁSICA%*</t>
  </si>
  <si>
    <t>INCREMENTO ANUAL*</t>
  </si>
  <si>
    <t>Porcentaje de cuantía</t>
  </si>
  <si>
    <t>Cuantía básica</t>
  </si>
  <si>
    <t>a) Incrementos anuales</t>
  </si>
  <si>
    <t>Semanas cotizadas</t>
  </si>
  <si>
    <t>Menos:</t>
  </si>
  <si>
    <t>Semanas exigidas para otorgamiento de la pensión</t>
  </si>
  <si>
    <t>Semanas excedentes</t>
  </si>
  <si>
    <t>Cincuenta y dos</t>
  </si>
  <si>
    <t>Número de incrementales anuales</t>
  </si>
  <si>
    <t>Total de incrementos anuales</t>
  </si>
  <si>
    <t>b) Porcentaje y cuantía de los incrementos anuales</t>
  </si>
  <si>
    <t>Porcentaje de incremento anual</t>
  </si>
  <si>
    <t>Salario promedio diario</t>
  </si>
  <si>
    <t>Incrementos anuales</t>
  </si>
  <si>
    <t>Más:</t>
  </si>
  <si>
    <t>Monto total diario de la pensión</t>
  </si>
  <si>
    <t>Monto total mensual de la pensión</t>
  </si>
  <si>
    <r>
      <t>*Nota:</t>
    </r>
    <r>
      <rPr>
        <sz val="9"/>
        <rFont val="Arial Narrow"/>
        <family val="2"/>
      </rPr>
      <t xml:space="preserve"> Salario mínimo diario vigente en el DF al momento en que se pensione el trabajador (art. 167 LSS 1973)</t>
    </r>
  </si>
  <si>
    <r>
      <t>*Nota:</t>
    </r>
    <r>
      <rPr>
        <sz val="9"/>
        <rFont val="Arial Narrow"/>
        <family val="2"/>
      </rPr>
      <t xml:space="preserve"> Los porcentajes señalados se aplicarán al salario promedio mencionado (art. 167 LSS 1973)</t>
    </r>
  </si>
  <si>
    <r>
      <t>*Nota:</t>
    </r>
    <r>
      <rPr>
        <sz val="9"/>
        <rFont val="Arial Narrow"/>
        <family val="2"/>
      </rPr>
      <t xml:space="preserve"> Pueden variar los decimales por cuestiones de redondeo de cifras</t>
    </r>
  </si>
  <si>
    <t>Edad</t>
  </si>
  <si>
    <t>Importe</t>
  </si>
  <si>
    <t>SALARIO PROMEDIO DIARIO</t>
  </si>
  <si>
    <t>GRUPO DE SALARIO VSMGDF*</t>
  </si>
  <si>
    <t>PORCENTAJE DE LOS SALARIOS </t>
  </si>
  <si>
    <t>CUANTÍA BÁSICA </t>
  </si>
  <si>
    <t>INCREMENTO ANUAL</t>
  </si>
  <si>
    <t>Hasta 1</t>
  </si>
  <si>
    <t>De 1.01 a 1.25</t>
  </si>
  <si>
    <t>De 1.26 a 1.50</t>
  </si>
  <si>
    <t>De 1.51 a 1.75</t>
  </si>
  <si>
    <t>De 1.76 a 2.00</t>
  </si>
  <si>
    <t>De 2.01 a 2.25</t>
  </si>
  <si>
    <t>De 2.26 a 2.50</t>
  </si>
  <si>
    <t>De 2.51 a 2.75</t>
  </si>
  <si>
    <t>De 2.76 a 3.00</t>
  </si>
  <si>
    <t>De 3.01 a 3.25</t>
  </si>
  <si>
    <t>De 3.26 a 3.50</t>
  </si>
  <si>
    <t>De 3.51 a 3.75</t>
  </si>
  <si>
    <t>De 3.76 a 4.00</t>
  </si>
  <si>
    <t>De 4.01 a 4.25</t>
  </si>
  <si>
    <t>De 4.26 a 4.50</t>
  </si>
  <si>
    <t>De 4.51 a 4.75</t>
  </si>
  <si>
    <t>De 4.76 a 5.00</t>
  </si>
  <si>
    <t>De 5.01 a 5.25</t>
  </si>
  <si>
    <t>De 5.26 a 5.50</t>
  </si>
  <si>
    <t>De 5.51 a 5.75</t>
  </si>
  <si>
    <t>De 5.76 a 6.00</t>
  </si>
  <si>
    <t>De 6.01 a Límite superior establecido</t>
  </si>
  <si>
    <t>De</t>
  </si>
  <si>
    <t xml:space="preserve">Hasta </t>
  </si>
  <si>
    <t>En adelante</t>
  </si>
  <si>
    <t>Pensión por Cesantía en edad avanzada (CEA)</t>
  </si>
  <si>
    <t>CÁLCULO DE PENSIÓN AL AMPARO DE LA LSS DE 1973</t>
  </si>
  <si>
    <t>1. DETERMINACIÓN DEL SALARIO PROMEDIO DIARIO</t>
  </si>
  <si>
    <t>2. CONVERSIÓN DEL SALARIO PROMEDIO EN VECES EL SALARIO MÍNIMO VIGENTE DEL DF</t>
  </si>
  <si>
    <t>3. DETERMINACIÓN DEL GRUPO DE SALARIO EN QUE SE ENCUENTRA EL TRABAJADOR</t>
  </si>
  <si>
    <t>4. CÁLCULO DE CUANTÍA BÁSICA</t>
  </si>
  <si>
    <t> 5. DETERMINACIÓN DE INCREMENTOS ANUALES ADICIONALES AL MONTO DE LA CUANTÍA BÁSICA</t>
  </si>
  <si>
    <t>Unidades</t>
  </si>
  <si>
    <t>Decimales</t>
  </si>
  <si>
    <t>Proporción</t>
  </si>
  <si>
    <t>Monto pensión por vejez</t>
  </si>
  <si>
    <t>Factor de incremento por decreto del 20/dicI/2001</t>
  </si>
  <si>
    <t>Días de un mes (28,29,30 o 31según corresponda)</t>
  </si>
  <si>
    <t>De solicitar la pensión antes de cumplir 65 años de edad, el monto a percibir será el siguiente, cuyo monto será actualizable de conformidad con los cambios del INPC</t>
  </si>
  <si>
    <t>Para determinar el monto de la pensión a que tendría derecho, capture en las celdas sombreadas en amarillo la información que corresponda. En la sección de datos, capture la información relativa a los cinco últimos años en que prestó servicios personales subordinados y el número de semanas cotizadas</t>
  </si>
  <si>
    <r>
      <t>(*)</t>
    </r>
    <r>
      <rPr>
        <sz val="9"/>
        <rFont val="Arial"/>
        <family val="0"/>
      </rPr>
      <t xml:space="preserve"> Este dato se obtiene de la constancia de semanas cotizadas emitida por el IMSS (Ventanilla de Afiliación de la Subdelegación correspondiente al domicilio del trabajador). Por tanto la constancia obtenida en la página de Internet del Seguro Social no tiene validez</t>
    </r>
  </si>
  <si>
    <r>
      <t xml:space="preserve">Número de semanas cotizadas </t>
    </r>
    <r>
      <rPr>
        <b/>
        <vertAlign val="superscript"/>
        <sz val="9"/>
        <rFont val="Arial"/>
        <family val="2"/>
      </rPr>
      <t>(*)</t>
    </r>
  </si>
  <si>
    <t>Como la pensión por CEA es un porcentaje de la que le hubiese correspondido por Vejez, primeramente se debe determinar esta última</t>
  </si>
  <si>
    <r>
      <t xml:space="preserve">*Nota: </t>
    </r>
    <r>
      <rPr>
        <sz val="9"/>
        <rFont val="Arial Narrow"/>
        <family val="2"/>
      </rPr>
      <t>Se considera como salario diario el promedio correspondiente a las últimas 250 semanas de cotización (Art. 167 de la LSS 1973)</t>
    </r>
  </si>
  <si>
    <t>6. CÁLCULO DEL MONTO TOTAL DE LA PENSIÓN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</si>
</sst>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80A]dddd\,\ dd&quot; de &quot;mmmm&quot; de &quot;yyyy"/>
    <numFmt numFmtId="169" formatCode="dd\-mm\-yy;@"/>
    <numFmt numFmtId="170" formatCode="0.0"/>
    <numFmt numFmtId="171" formatCode="0.000"/>
    <numFmt numFmtId="172" formatCode="0.0000"/>
  </numFmts>
  <fonts count="55">
    <font>
      <sz val="10"/>
      <name val="Arial"/>
      <family val="0"/>
    </font>
    <font>
      <i/>
      <sz val="10"/>
      <color indexed="23"/>
      <name val="Arial"/>
      <family val="2"/>
    </font>
    <font>
      <sz val="9"/>
      <name val="Arial"/>
      <family val="0"/>
    </font>
    <font>
      <b/>
      <sz val="9"/>
      <name val="Arial"/>
      <family val="0"/>
    </font>
    <font>
      <b/>
      <vertAlign val="subscript"/>
      <sz val="9"/>
      <name val="Arial"/>
      <family val="2"/>
    </font>
    <font>
      <i/>
      <sz val="9"/>
      <name val="Arial"/>
      <family val="2"/>
    </font>
    <font>
      <b/>
      <sz val="9"/>
      <name val="Arial Narrow"/>
      <family val="2"/>
    </font>
    <font>
      <sz val="9"/>
      <name val="Arial Narrow"/>
      <family val="2"/>
    </font>
    <font>
      <b/>
      <sz val="9"/>
      <color indexed="10"/>
      <name val="Arial"/>
      <family val="2"/>
    </font>
    <font>
      <b/>
      <vertAlign val="subscript"/>
      <sz val="9"/>
      <name val="Arial Narrow"/>
      <family val="2"/>
    </font>
    <font>
      <sz val="9"/>
      <color indexed="10"/>
      <name val="Arial"/>
      <family val="2"/>
    </font>
    <font>
      <b/>
      <sz val="16"/>
      <color indexed="56"/>
      <name val="Arial"/>
      <family val="2"/>
    </font>
    <font>
      <b/>
      <sz val="9"/>
      <color indexed="56"/>
      <name val="Arial"/>
      <family val="2"/>
    </font>
    <font>
      <sz val="10"/>
      <color indexed="56"/>
      <name val="Arial"/>
      <family val="2"/>
    </font>
    <font>
      <b/>
      <sz val="10"/>
      <color indexed="56"/>
      <name val="Arial"/>
      <family val="2"/>
    </font>
    <font>
      <i/>
      <sz val="10"/>
      <color indexed="56"/>
      <name val="Arial"/>
      <family val="2"/>
    </font>
    <font>
      <sz val="8"/>
      <name val="Arial"/>
      <family val="0"/>
    </font>
    <font>
      <b/>
      <sz val="15"/>
      <color indexed="56"/>
      <name val="Arial"/>
      <family val="2"/>
    </font>
    <font>
      <sz val="10"/>
      <color indexed="36"/>
      <name val="Arial"/>
      <family val="2"/>
    </font>
    <font>
      <sz val="9"/>
      <color indexed="36"/>
      <name val="Arial"/>
      <family val="2"/>
    </font>
    <font>
      <sz val="7"/>
      <name val="Arial"/>
      <family val="0"/>
    </font>
    <font>
      <b/>
      <vertAlign val="superscript"/>
      <sz val="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i/>
      <sz val="11"/>
      <color indexed="23"/>
      <name val="Calibri"/>
      <family val="2"/>
    </font>
    <font>
      <sz val="11"/>
      <color indexed="2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i/>
      <sz val="11"/>
      <color rgb="FF7F7F7F"/>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
      <patternFill patternType="solid">
        <fgColor rgb="FFFFFF0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22"/>
      </left>
      <right style="medium">
        <color indexed="22"/>
      </right>
      <top style="medium">
        <color indexed="22"/>
      </top>
      <bottom style="medium">
        <color indexed="22"/>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20" borderId="1" applyNumberFormat="0" applyAlignment="0" applyProtection="0"/>
    <xf numFmtId="0" fontId="43" fillId="21" borderId="2" applyNumberFormat="0" applyAlignment="0" applyProtection="0"/>
    <xf numFmtId="0" fontId="44" fillId="0" borderId="3" applyNumberFormat="0" applyFill="0" applyAlignment="0" applyProtection="0"/>
    <xf numFmtId="0" fontId="45" fillId="22"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0" fillId="32" borderId="7" applyNumberFormat="0" applyFont="0" applyAlignment="0" applyProtection="0"/>
    <xf numFmtId="9" fontId="0" fillId="0" borderId="0" applyFont="0" applyFill="0" applyBorder="0" applyAlignment="0" applyProtection="0"/>
    <xf numFmtId="0" fontId="52" fillId="20" borderId="8" applyNumberFormat="0" applyAlignment="0" applyProtection="0"/>
    <xf numFmtId="0" fontId="53" fillId="0" borderId="0" applyNumberFormat="0" applyFill="0" applyBorder="0" applyAlignment="0" applyProtection="0"/>
    <xf numFmtId="0" fontId="54" fillId="0" borderId="9" applyNumberFormat="0" applyFill="0" applyAlignment="0" applyProtection="0"/>
  </cellStyleXfs>
  <cellXfs count="75">
    <xf numFmtId="0" fontId="0" fillId="0" borderId="0" xfId="0" applyAlignment="1">
      <alignment/>
    </xf>
    <xf numFmtId="0" fontId="1" fillId="33" borderId="10" xfId="0" applyFont="1" applyFill="1" applyBorder="1" applyAlignment="1">
      <alignment horizontal="center" wrapText="1"/>
    </xf>
    <xf numFmtId="0" fontId="2" fillId="0" borderId="0" xfId="0" applyFont="1" applyBorder="1" applyAlignment="1">
      <alignment/>
    </xf>
    <xf numFmtId="0" fontId="3" fillId="0" borderId="0" xfId="0" applyFont="1" applyBorder="1" applyAlignment="1">
      <alignment/>
    </xf>
    <xf numFmtId="0" fontId="2" fillId="33" borderId="0" xfId="0" applyFont="1" applyFill="1" applyBorder="1" applyAlignment="1">
      <alignment wrapText="1"/>
    </xf>
    <xf numFmtId="0" fontId="3" fillId="33" borderId="0" xfId="0" applyFont="1" applyFill="1" applyBorder="1" applyAlignment="1">
      <alignment wrapText="1"/>
    </xf>
    <xf numFmtId="0" fontId="4" fillId="0" borderId="0" xfId="0" applyFont="1" applyBorder="1" applyAlignment="1">
      <alignment/>
    </xf>
    <xf numFmtId="8" fontId="3" fillId="33" borderId="0" xfId="0" applyNumberFormat="1" applyFont="1" applyFill="1" applyBorder="1" applyAlignment="1">
      <alignment horizontal="right" wrapText="1"/>
    </xf>
    <xf numFmtId="0" fontId="3" fillId="33" borderId="0" xfId="0" applyFont="1" applyFill="1" applyBorder="1" applyAlignment="1">
      <alignment horizontal="right" wrapText="1"/>
    </xf>
    <xf numFmtId="0" fontId="0" fillId="0" borderId="0" xfId="0" applyAlignment="1">
      <alignment horizontal="center"/>
    </xf>
    <xf numFmtId="0" fontId="2" fillId="33" borderId="11" xfId="0" applyFont="1" applyFill="1" applyBorder="1" applyAlignment="1">
      <alignment wrapText="1"/>
    </xf>
    <xf numFmtId="8" fontId="2" fillId="33" borderId="11" xfId="0" applyNumberFormat="1" applyFont="1" applyFill="1" applyBorder="1" applyAlignment="1">
      <alignment horizontal="right" wrapText="1"/>
    </xf>
    <xf numFmtId="0" fontId="3" fillId="33" borderId="11" xfId="0" applyFont="1" applyFill="1" applyBorder="1" applyAlignment="1">
      <alignment wrapText="1"/>
    </xf>
    <xf numFmtId="0" fontId="2" fillId="33" borderId="11" xfId="0" applyFont="1" applyFill="1" applyBorder="1" applyAlignment="1">
      <alignment horizontal="right" wrapText="1"/>
    </xf>
    <xf numFmtId="8" fontId="3" fillId="33" borderId="11" xfId="0" applyNumberFormat="1" applyFont="1" applyFill="1" applyBorder="1" applyAlignment="1">
      <alignment horizontal="right" wrapText="1"/>
    </xf>
    <xf numFmtId="0" fontId="3" fillId="33" borderId="11" xfId="0" applyFont="1" applyFill="1" applyBorder="1" applyAlignment="1">
      <alignment horizontal="center" wrapText="1"/>
    </xf>
    <xf numFmtId="3" fontId="2" fillId="33" borderId="11" xfId="0" applyNumberFormat="1" applyFont="1" applyFill="1" applyBorder="1" applyAlignment="1">
      <alignment horizontal="right" wrapText="1"/>
    </xf>
    <xf numFmtId="0" fontId="3" fillId="33" borderId="11" xfId="0" applyFont="1" applyFill="1" applyBorder="1" applyAlignment="1">
      <alignment horizontal="right" wrapText="1"/>
    </xf>
    <xf numFmtId="0" fontId="9" fillId="0" borderId="0" xfId="0" applyFont="1" applyBorder="1" applyAlignment="1">
      <alignment/>
    </xf>
    <xf numFmtId="9" fontId="5" fillId="33" borderId="11" xfId="0" applyNumberFormat="1" applyFont="1" applyFill="1" applyBorder="1" applyAlignment="1">
      <alignment horizontal="right" wrapText="1"/>
    </xf>
    <xf numFmtId="10" fontId="5" fillId="33" borderId="11" xfId="0" applyNumberFormat="1" applyFont="1" applyFill="1" applyBorder="1" applyAlignment="1">
      <alignment horizontal="right" wrapText="1"/>
    </xf>
    <xf numFmtId="8" fontId="3" fillId="33" borderId="11" xfId="0" applyNumberFormat="1" applyFont="1" applyFill="1" applyBorder="1" applyAlignment="1">
      <alignment horizontal="center" wrapText="1"/>
    </xf>
    <xf numFmtId="0" fontId="10" fillId="0" borderId="0" xfId="0" applyFont="1" applyBorder="1" applyAlignment="1">
      <alignment/>
    </xf>
    <xf numFmtId="0" fontId="11" fillId="0" borderId="0" xfId="0" applyFont="1" applyBorder="1" applyAlignment="1">
      <alignment/>
    </xf>
    <xf numFmtId="0" fontId="2" fillId="34" borderId="11" xfId="0" applyFont="1" applyFill="1" applyBorder="1" applyAlignment="1">
      <alignment wrapText="1"/>
    </xf>
    <xf numFmtId="9" fontId="5" fillId="34" borderId="11" xfId="0" applyNumberFormat="1" applyFont="1" applyFill="1" applyBorder="1" applyAlignment="1">
      <alignment horizontal="center" wrapText="1"/>
    </xf>
    <xf numFmtId="0" fontId="12" fillId="0" borderId="0" xfId="0" applyFont="1" applyBorder="1" applyAlignment="1">
      <alignment/>
    </xf>
    <xf numFmtId="10" fontId="5" fillId="34" borderId="11" xfId="0" applyNumberFormat="1" applyFont="1" applyFill="1" applyBorder="1" applyAlignment="1">
      <alignment horizontal="center" wrapText="1"/>
    </xf>
    <xf numFmtId="0" fontId="3" fillId="0" borderId="11" xfId="0" applyFont="1" applyBorder="1" applyAlignment="1">
      <alignment/>
    </xf>
    <xf numFmtId="0" fontId="3" fillId="0" borderId="11" xfId="0" applyFont="1" applyBorder="1" applyAlignment="1">
      <alignment horizontal="center"/>
    </xf>
    <xf numFmtId="43" fontId="2" fillId="0" borderId="11" xfId="51" applyFont="1" applyBorder="1" applyAlignment="1">
      <alignment/>
    </xf>
    <xf numFmtId="0" fontId="13" fillId="0" borderId="0" xfId="0" applyFont="1" applyAlignment="1">
      <alignment/>
    </xf>
    <xf numFmtId="0" fontId="14" fillId="33" borderId="11" xfId="0" applyFont="1" applyFill="1" applyBorder="1" applyAlignment="1">
      <alignment horizontal="center" wrapText="1"/>
    </xf>
    <xf numFmtId="0" fontId="13" fillId="33" borderId="11" xfId="0" applyFont="1" applyFill="1" applyBorder="1" applyAlignment="1">
      <alignment horizontal="center" wrapText="1"/>
    </xf>
    <xf numFmtId="2" fontId="13" fillId="33" borderId="11" xfId="0" applyNumberFormat="1" applyFont="1" applyFill="1" applyBorder="1" applyAlignment="1">
      <alignment horizontal="center" wrapText="1"/>
    </xf>
    <xf numFmtId="9" fontId="15" fillId="33" borderId="11" xfId="0" applyNumberFormat="1" applyFont="1" applyFill="1" applyBorder="1" applyAlignment="1">
      <alignment horizontal="center" wrapText="1"/>
    </xf>
    <xf numFmtId="10" fontId="15" fillId="33" borderId="11" xfId="0" applyNumberFormat="1" applyFont="1" applyFill="1" applyBorder="1" applyAlignment="1">
      <alignment horizontal="center" wrapText="1"/>
    </xf>
    <xf numFmtId="0" fontId="0" fillId="35" borderId="11" xfId="0" applyFill="1" applyBorder="1" applyAlignment="1">
      <alignment/>
    </xf>
    <xf numFmtId="0" fontId="17" fillId="0" borderId="0" xfId="0" applyFont="1" applyBorder="1" applyAlignment="1">
      <alignment/>
    </xf>
    <xf numFmtId="0" fontId="3" fillId="33" borderId="0" xfId="0" applyFont="1" applyFill="1" applyBorder="1" applyAlignment="1">
      <alignment horizontal="center" wrapText="1"/>
    </xf>
    <xf numFmtId="8" fontId="3" fillId="33" borderId="0" xfId="0" applyNumberFormat="1" applyFont="1" applyFill="1" applyBorder="1" applyAlignment="1">
      <alignment horizontal="center" wrapText="1"/>
    </xf>
    <xf numFmtId="0" fontId="0" fillId="0" borderId="0" xfId="0" applyFont="1" applyAlignment="1">
      <alignment/>
    </xf>
    <xf numFmtId="0" fontId="18" fillId="33" borderId="0" xfId="0" applyFont="1" applyFill="1" applyAlignment="1">
      <alignment/>
    </xf>
    <xf numFmtId="0" fontId="19" fillId="33" borderId="11" xfId="0" applyFont="1" applyFill="1" applyBorder="1" applyAlignment="1">
      <alignment wrapText="1"/>
    </xf>
    <xf numFmtId="44" fontId="2" fillId="0" borderId="0" xfId="53" applyFont="1" applyBorder="1" applyAlignment="1">
      <alignment/>
    </xf>
    <xf numFmtId="0" fontId="2" fillId="0" borderId="0" xfId="0" applyFont="1" applyFill="1" applyBorder="1" applyAlignment="1">
      <alignment/>
    </xf>
    <xf numFmtId="0" fontId="3" fillId="0" borderId="0" xfId="0" applyFont="1" applyFill="1" applyBorder="1" applyAlignment="1">
      <alignment horizontal="left" wrapText="1"/>
    </xf>
    <xf numFmtId="0" fontId="2" fillId="0" borderId="0" xfId="0" applyFont="1" applyBorder="1" applyAlignment="1">
      <alignment vertical="top" wrapText="1"/>
    </xf>
    <xf numFmtId="0" fontId="6" fillId="0" borderId="0" xfId="0" applyFont="1" applyBorder="1" applyAlignment="1">
      <alignment wrapText="1"/>
    </xf>
    <xf numFmtId="0" fontId="3" fillId="34" borderId="12" xfId="0" applyFont="1" applyFill="1" applyBorder="1" applyAlignment="1">
      <alignment horizontal="center" wrapText="1"/>
    </xf>
    <xf numFmtId="172" fontId="3" fillId="33" borderId="11" xfId="0" applyNumberFormat="1" applyFont="1" applyFill="1" applyBorder="1" applyAlignment="1">
      <alignment horizontal="right" wrapText="1"/>
    </xf>
    <xf numFmtId="0" fontId="20" fillId="0" borderId="0" xfId="0" applyFont="1" applyAlignment="1">
      <alignment/>
    </xf>
    <xf numFmtId="172" fontId="20" fillId="0" borderId="0" xfId="0" applyNumberFormat="1" applyFont="1" applyAlignment="1">
      <alignment/>
    </xf>
    <xf numFmtId="0" fontId="2" fillId="33" borderId="11" xfId="0" applyFont="1" applyFill="1" applyBorder="1" applyAlignment="1">
      <alignment vertical="top" wrapText="1"/>
    </xf>
    <xf numFmtId="0" fontId="3" fillId="33" borderId="11" xfId="0" applyFont="1" applyFill="1" applyBorder="1" applyAlignment="1">
      <alignment vertical="top" wrapText="1"/>
    </xf>
    <xf numFmtId="8" fontId="2" fillId="33" borderId="11" xfId="0" applyNumberFormat="1" applyFont="1" applyFill="1" applyBorder="1" applyAlignment="1">
      <alignment horizontal="right" vertical="top" wrapText="1"/>
    </xf>
    <xf numFmtId="0" fontId="3" fillId="0" borderId="11" xfId="0" applyFont="1" applyBorder="1" applyAlignment="1">
      <alignment vertical="top"/>
    </xf>
    <xf numFmtId="0" fontId="2" fillId="0" borderId="11" xfId="0" applyFont="1" applyBorder="1" applyAlignment="1">
      <alignment vertical="top"/>
    </xf>
    <xf numFmtId="44" fontId="3" fillId="0" borderId="11" xfId="53" applyFont="1" applyBorder="1" applyAlignment="1">
      <alignment vertical="top"/>
    </xf>
    <xf numFmtId="0" fontId="3" fillId="34" borderId="11" xfId="0" applyFont="1" applyFill="1" applyBorder="1" applyAlignment="1">
      <alignment horizontal="center" wrapText="1"/>
    </xf>
    <xf numFmtId="8" fontId="2" fillId="36" borderId="11" xfId="0" applyNumberFormat="1" applyFont="1" applyFill="1" applyBorder="1" applyAlignment="1" applyProtection="1">
      <alignment horizontal="center" wrapText="1"/>
      <protection locked="0"/>
    </xf>
    <xf numFmtId="0" fontId="3" fillId="36" borderId="11" xfId="0" applyFont="1" applyFill="1" applyBorder="1" applyAlignment="1" applyProtection="1">
      <alignment/>
      <protection locked="0"/>
    </xf>
    <xf numFmtId="8" fontId="3" fillId="36" borderId="11" xfId="0" applyNumberFormat="1" applyFont="1" applyFill="1" applyBorder="1" applyAlignment="1" applyProtection="1">
      <alignment horizontal="right" wrapText="1"/>
      <protection locked="0"/>
    </xf>
    <xf numFmtId="0" fontId="3" fillId="36" borderId="11" xfId="0" applyFont="1" applyFill="1" applyBorder="1" applyAlignment="1" applyProtection="1">
      <alignment horizontal="right" vertical="top" wrapText="1"/>
      <protection locked="0"/>
    </xf>
    <xf numFmtId="0" fontId="2" fillId="37" borderId="11" xfId="0" applyFont="1" applyFill="1" applyBorder="1" applyAlignment="1" applyProtection="1">
      <alignment horizontal="center" wrapText="1"/>
      <protection locked="0"/>
    </xf>
    <xf numFmtId="0" fontId="2" fillId="37" borderId="11" xfId="0" applyFont="1" applyFill="1" applyBorder="1" applyAlignment="1">
      <alignment horizontal="center" wrapText="1"/>
    </xf>
    <xf numFmtId="0" fontId="8" fillId="0" borderId="0" xfId="0" applyFont="1" applyBorder="1" applyAlignment="1">
      <alignment vertical="top" wrapText="1"/>
    </xf>
    <xf numFmtId="0" fontId="6" fillId="0" borderId="0" xfId="0" applyFont="1" applyBorder="1" applyAlignment="1">
      <alignment wrapText="1"/>
    </xf>
    <xf numFmtId="0" fontId="0" fillId="0" borderId="0" xfId="0" applyFont="1" applyAlignment="1">
      <alignment horizontal="left" vertical="top" wrapText="1"/>
    </xf>
    <xf numFmtId="0" fontId="6" fillId="0" borderId="13" xfId="0" applyFont="1" applyBorder="1" applyAlignment="1">
      <alignment horizontal="left" wrapText="1"/>
    </xf>
    <xf numFmtId="0" fontId="2" fillId="0" borderId="0" xfId="0" applyFont="1" applyBorder="1" applyAlignment="1">
      <alignment horizontal="left" vertical="top" wrapText="1"/>
    </xf>
    <xf numFmtId="0" fontId="21" fillId="0" borderId="0" xfId="0" applyFont="1" applyBorder="1" applyAlignment="1">
      <alignment horizontal="left" vertical="top" wrapText="1"/>
    </xf>
    <xf numFmtId="0" fontId="6" fillId="0" borderId="0" xfId="0" applyFont="1" applyBorder="1" applyAlignment="1">
      <alignment vertical="top" wrapText="1"/>
    </xf>
    <xf numFmtId="0" fontId="3" fillId="33" borderId="0" xfId="0" applyFont="1" applyFill="1" applyBorder="1" applyAlignment="1">
      <alignment horizontal="left" wrapText="1"/>
    </xf>
    <xf numFmtId="0" fontId="14" fillId="33" borderId="11"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Advertencia" xfId="33"/>
    <cellStyle name="Calcular" xfId="34"/>
    <cellStyle name="Celda comprob." xfId="35"/>
    <cellStyle name="Celda vinculada" xfId="36"/>
    <cellStyle name="Correcto" xfId="37"/>
    <cellStyle name="Encabez. 1" xfId="38"/>
    <cellStyle name="Encabez. 2" xfId="39"/>
    <cellStyle name="Encabezado 3" xfId="40"/>
    <cellStyle name="Encabezado 4" xfId="41"/>
    <cellStyle name="Énfasis1" xfId="42"/>
    <cellStyle name="Énfasis2" xfId="43"/>
    <cellStyle name="Énfasis3" xfId="44"/>
    <cellStyle name="Énfasis4" xfId="45"/>
    <cellStyle name="Énfasis5" xfId="46"/>
    <cellStyle name="Énfasis6" xfId="47"/>
    <cellStyle name="Entrada" xfId="48"/>
    <cellStyle name="Explicación" xfId="49"/>
    <cellStyle name="Incorrecto" xfId="50"/>
    <cellStyle name="Comma" xfId="51"/>
    <cellStyle name="Comma [0]" xfId="52"/>
    <cellStyle name="Currency" xfId="53"/>
    <cellStyle name="Currency [0]" xfId="54"/>
    <cellStyle name="Neutral" xfId="55"/>
    <cellStyle name="Nota" xfId="56"/>
    <cellStyle name="Percent" xfId="57"/>
    <cellStyle name="Salida" xfId="58"/>
    <cellStyle name="Título"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2:G98"/>
  <sheetViews>
    <sheetView tabSelected="1" zoomScale="130" zoomScaleNormal="130" workbookViewId="0" topLeftCell="A16">
      <selection activeCell="G29" sqref="G29"/>
    </sheetView>
  </sheetViews>
  <sheetFormatPr defaultColWidth="11.421875" defaultRowHeight="12.75"/>
  <cols>
    <col min="1" max="1" width="3.00390625" style="0" customWidth="1"/>
    <col min="3" max="3" width="42.421875" style="0" customWidth="1"/>
    <col min="4" max="4" width="14.00390625" style="0" customWidth="1"/>
    <col min="5" max="5" width="11.421875" style="0" customWidth="1"/>
    <col min="6" max="6" width="11.28125" style="0" customWidth="1"/>
  </cols>
  <sheetData>
    <row r="2" spans="2:4" ht="18">
      <c r="B2" s="38" t="s">
        <v>74</v>
      </c>
      <c r="C2" s="2"/>
      <c r="D2" s="2"/>
    </row>
    <row r="3" spans="2:4" ht="12">
      <c r="B3" s="2"/>
      <c r="C3" s="2"/>
      <c r="D3" s="2"/>
    </row>
    <row r="4" spans="2:7" ht="40.5" customHeight="1">
      <c r="B4" s="70" t="s">
        <v>87</v>
      </c>
      <c r="C4" s="70"/>
      <c r="D4" s="70"/>
      <c r="E4" s="70"/>
      <c r="F4" s="70"/>
      <c r="G4" s="47"/>
    </row>
    <row r="5" spans="2:4" ht="12">
      <c r="B5" s="2"/>
      <c r="C5" s="2"/>
      <c r="D5" s="2"/>
    </row>
    <row r="6" spans="2:6" ht="12">
      <c r="B6" s="66" t="s">
        <v>0</v>
      </c>
      <c r="C6" s="66"/>
      <c r="D6" s="66"/>
      <c r="E6" s="66"/>
      <c r="F6" s="66"/>
    </row>
    <row r="7" spans="2:4" ht="12">
      <c r="B7" s="2"/>
      <c r="C7" s="2"/>
      <c r="D7" s="2"/>
    </row>
    <row r="8" spans="2:4" ht="12">
      <c r="B8" s="12" t="s">
        <v>1</v>
      </c>
      <c r="C8" s="15" t="s">
        <v>43</v>
      </c>
      <c r="D8" s="2"/>
    </row>
    <row r="9" spans="2:4" ht="12">
      <c r="B9" s="64"/>
      <c r="C9" s="60">
        <v>100</v>
      </c>
      <c r="D9" s="2"/>
    </row>
    <row r="10" spans="2:4" ht="12">
      <c r="B10" s="65"/>
      <c r="C10" s="60">
        <v>500</v>
      </c>
      <c r="D10" s="2"/>
    </row>
    <row r="11" spans="2:4" ht="12">
      <c r="B11" s="65"/>
      <c r="C11" s="60">
        <v>600</v>
      </c>
      <c r="D11" s="2"/>
    </row>
    <row r="12" spans="2:4" ht="12">
      <c r="B12" s="65"/>
      <c r="C12" s="60">
        <v>1000</v>
      </c>
      <c r="D12" s="2"/>
    </row>
    <row r="13" spans="2:4" ht="12">
      <c r="B13" s="65"/>
      <c r="C13" s="60">
        <v>935</v>
      </c>
      <c r="D13" s="2"/>
    </row>
    <row r="14" spans="2:4" ht="12">
      <c r="B14" s="15" t="s">
        <v>2</v>
      </c>
      <c r="C14" s="21">
        <f>SUM(C9:C13)</f>
        <v>3135</v>
      </c>
      <c r="D14" s="2"/>
    </row>
    <row r="15" spans="2:4" ht="12">
      <c r="B15" s="39"/>
      <c r="C15" s="40"/>
      <c r="D15" s="2"/>
    </row>
    <row r="16" spans="2:4" ht="16.5" customHeight="1">
      <c r="B16" s="73" t="s">
        <v>89</v>
      </c>
      <c r="C16" s="73"/>
      <c r="D16" s="61">
        <v>2698</v>
      </c>
    </row>
    <row r="17" spans="2:4" ht="7.5" customHeight="1">
      <c r="B17" s="46"/>
      <c r="C17" s="46"/>
      <c r="D17" s="45"/>
    </row>
    <row r="18" spans="2:7" ht="38.25" customHeight="1">
      <c r="B18" s="71" t="s">
        <v>88</v>
      </c>
      <c r="C18" s="71"/>
      <c r="D18" s="71"/>
      <c r="E18" s="71"/>
      <c r="F18" s="71"/>
      <c r="G18" s="47"/>
    </row>
    <row r="19" spans="2:5" ht="12">
      <c r="B19" s="2"/>
      <c r="C19" s="2"/>
      <c r="D19" s="45"/>
      <c r="E19" s="41"/>
    </row>
    <row r="20" spans="2:4" ht="18">
      <c r="B20" s="23" t="s">
        <v>3</v>
      </c>
      <c r="C20" s="22"/>
      <c r="D20" s="2"/>
    </row>
    <row r="21" spans="2:4" ht="12">
      <c r="B21" s="2"/>
      <c r="C21" s="2"/>
      <c r="D21" s="2"/>
    </row>
    <row r="22" spans="2:7" ht="26.25" customHeight="1">
      <c r="B22" s="70" t="s">
        <v>90</v>
      </c>
      <c r="C22" s="70"/>
      <c r="D22" s="70"/>
      <c r="E22" s="70"/>
      <c r="F22" s="70"/>
      <c r="G22" s="47"/>
    </row>
    <row r="23" spans="2:4" ht="12">
      <c r="B23" s="2"/>
      <c r="C23" s="2"/>
      <c r="D23" s="2"/>
    </row>
    <row r="24" spans="2:6" ht="12">
      <c r="B24" s="66" t="s">
        <v>75</v>
      </c>
      <c r="C24" s="66"/>
      <c r="D24" s="66"/>
      <c r="E24" s="66"/>
      <c r="F24" s="66"/>
    </row>
    <row r="25" spans="2:4" ht="12">
      <c r="B25" s="2"/>
      <c r="C25" s="2"/>
      <c r="D25" s="2"/>
    </row>
    <row r="26" spans="2:4" ht="12">
      <c r="B26" s="10"/>
      <c r="C26" s="12" t="s">
        <v>4</v>
      </c>
      <c r="D26" s="12" t="s">
        <v>10</v>
      </c>
    </row>
    <row r="27" spans="2:4" ht="19.5" customHeight="1">
      <c r="B27" s="10"/>
      <c r="C27" s="10" t="s">
        <v>11</v>
      </c>
      <c r="D27" s="11">
        <f>+C14</f>
        <v>3135</v>
      </c>
    </row>
    <row r="28" spans="2:4" ht="12">
      <c r="B28" s="12" t="s">
        <v>8</v>
      </c>
      <c r="C28" s="10" t="s">
        <v>12</v>
      </c>
      <c r="D28" s="13">
        <v>5</v>
      </c>
    </row>
    <row r="29" spans="2:4" ht="12.75" customHeight="1">
      <c r="B29" s="12" t="s">
        <v>7</v>
      </c>
      <c r="C29" s="12" t="s">
        <v>13</v>
      </c>
      <c r="D29" s="14">
        <f>+D27/5</f>
        <v>627</v>
      </c>
    </row>
    <row r="30" spans="2:4" ht="12.75" customHeight="1">
      <c r="B30" s="5"/>
      <c r="C30" s="5"/>
      <c r="D30" s="7"/>
    </row>
    <row r="31" spans="2:7" ht="15.75" customHeight="1">
      <c r="B31" s="72" t="s">
        <v>91</v>
      </c>
      <c r="C31" s="72"/>
      <c r="D31" s="72"/>
      <c r="E31" s="72"/>
      <c r="F31" s="72"/>
      <c r="G31" s="72"/>
    </row>
    <row r="32" spans="2:4" ht="12">
      <c r="B32" s="2"/>
      <c r="C32" s="2"/>
      <c r="D32" s="2"/>
    </row>
    <row r="33" spans="2:6" ht="24.75" customHeight="1">
      <c r="B33" s="66" t="s">
        <v>76</v>
      </c>
      <c r="C33" s="66"/>
      <c r="D33" s="66"/>
      <c r="E33" s="66"/>
      <c r="F33" s="66"/>
    </row>
    <row r="34" spans="2:4" ht="12">
      <c r="B34" s="10"/>
      <c r="C34" s="12" t="s">
        <v>4</v>
      </c>
      <c r="D34" s="12" t="s">
        <v>5</v>
      </c>
    </row>
    <row r="35" spans="2:4" ht="12">
      <c r="B35" s="10"/>
      <c r="C35" s="10" t="s">
        <v>14</v>
      </c>
      <c r="D35" s="11">
        <f>+D29</f>
        <v>627</v>
      </c>
    </row>
    <row r="36" spans="2:4" ht="12">
      <c r="B36" s="12" t="s">
        <v>8</v>
      </c>
      <c r="C36" s="10" t="s">
        <v>15</v>
      </c>
      <c r="D36" s="62">
        <v>62.33</v>
      </c>
    </row>
    <row r="37" spans="2:4" ht="13.5" customHeight="1">
      <c r="B37" s="12" t="s">
        <v>7</v>
      </c>
      <c r="C37" s="12" t="s">
        <v>16</v>
      </c>
      <c r="D37" s="17">
        <f>ROUND(D35/D36,2)</f>
        <v>10.06</v>
      </c>
    </row>
    <row r="38" spans="2:4" ht="12">
      <c r="B38" s="2"/>
      <c r="C38" s="2"/>
      <c r="D38" s="2"/>
    </row>
    <row r="39" spans="2:7" ht="18.75" customHeight="1">
      <c r="B39" s="67" t="s">
        <v>38</v>
      </c>
      <c r="C39" s="67"/>
      <c r="D39" s="67"/>
      <c r="E39" s="67"/>
      <c r="F39" s="67"/>
      <c r="G39" s="67"/>
    </row>
    <row r="40" spans="2:4" ht="12">
      <c r="B40" s="2"/>
      <c r="C40" s="2"/>
      <c r="D40" s="2"/>
    </row>
    <row r="41" spans="2:6" ht="26.25" customHeight="1">
      <c r="B41" s="66" t="s">
        <v>77</v>
      </c>
      <c r="C41" s="66"/>
      <c r="D41" s="66"/>
      <c r="E41" s="66"/>
      <c r="F41" s="66"/>
    </row>
    <row r="42" spans="2:4" ht="12">
      <c r="B42" s="2" t="s">
        <v>17</v>
      </c>
      <c r="C42" s="2"/>
      <c r="D42" s="2"/>
    </row>
    <row r="43" spans="2:4" ht="12">
      <c r="B43" s="2"/>
      <c r="C43" s="2"/>
      <c r="D43" s="2"/>
    </row>
    <row r="44" spans="3:5" ht="21.75">
      <c r="C44" s="49" t="s">
        <v>18</v>
      </c>
      <c r="D44" s="49" t="s">
        <v>19</v>
      </c>
      <c r="E44" s="59" t="s">
        <v>20</v>
      </c>
    </row>
    <row r="45" spans="3:5" ht="12">
      <c r="C45" s="24" t="str">
        <f>VLOOKUP(D37,Tabla!D8:H29,5)</f>
        <v>De 6.01 a Límite superior establecido</v>
      </c>
      <c r="D45" s="25">
        <f>VLOOKUP(D37,Tabla!D8:H29,3)</f>
        <v>0.13</v>
      </c>
      <c r="E45" s="27">
        <f>VLOOKUP(D37,Tabla!D8:H29,4)</f>
        <v>0.0245</v>
      </c>
    </row>
    <row r="46" spans="3:7" ht="21" customHeight="1">
      <c r="C46" s="69" t="s">
        <v>39</v>
      </c>
      <c r="D46" s="69"/>
      <c r="E46" s="69"/>
      <c r="F46" s="48"/>
      <c r="G46" s="48"/>
    </row>
    <row r="47" spans="2:4" ht="12" customHeight="1">
      <c r="B47" s="18"/>
      <c r="C47" s="2"/>
      <c r="D47" s="2"/>
    </row>
    <row r="48" spans="2:6" ht="12">
      <c r="B48" s="66" t="s">
        <v>78</v>
      </c>
      <c r="C48" s="66"/>
      <c r="D48" s="66"/>
      <c r="E48" s="66"/>
      <c r="F48" s="66"/>
    </row>
    <row r="49" spans="2:4" ht="12">
      <c r="B49" s="3"/>
      <c r="C49" s="2"/>
      <c r="D49" s="2"/>
    </row>
    <row r="50" spans="2:4" ht="12">
      <c r="B50" s="10"/>
      <c r="C50" s="12" t="s">
        <v>4</v>
      </c>
      <c r="D50" s="12" t="s">
        <v>10</v>
      </c>
    </row>
    <row r="51" spans="2:4" ht="12">
      <c r="B51" s="10"/>
      <c r="C51" s="10" t="s">
        <v>14</v>
      </c>
      <c r="D51" s="11">
        <f>+D35</f>
        <v>627</v>
      </c>
    </row>
    <row r="52" spans="2:4" ht="12">
      <c r="B52" s="12" t="s">
        <v>6</v>
      </c>
      <c r="C52" s="10" t="s">
        <v>21</v>
      </c>
      <c r="D52" s="19">
        <f>+D45</f>
        <v>0.13</v>
      </c>
    </row>
    <row r="53" spans="2:4" ht="12">
      <c r="B53" s="12" t="s">
        <v>7</v>
      </c>
      <c r="C53" s="12" t="s">
        <v>22</v>
      </c>
      <c r="D53" s="14">
        <f>ROUND(+D51*D52,2)</f>
        <v>81.51</v>
      </c>
    </row>
    <row r="54" spans="2:4" ht="12">
      <c r="B54" s="2"/>
      <c r="C54" s="2"/>
      <c r="D54" s="2"/>
    </row>
    <row r="55" spans="2:6" ht="17.25" customHeight="1">
      <c r="B55" s="66" t="s">
        <v>79</v>
      </c>
      <c r="C55" s="66"/>
      <c r="D55" s="66"/>
      <c r="E55" s="66"/>
      <c r="F55" s="66"/>
    </row>
    <row r="56" spans="2:4" ht="12">
      <c r="B56" s="2"/>
      <c r="C56" s="2"/>
      <c r="D56" s="2"/>
    </row>
    <row r="57" spans="2:4" ht="12">
      <c r="B57" s="26" t="s">
        <v>23</v>
      </c>
      <c r="C57" s="2"/>
      <c r="D57" s="2"/>
    </row>
    <row r="58" spans="2:3" ht="12">
      <c r="B58" s="4"/>
      <c r="C58" s="4"/>
    </row>
    <row r="59" spans="2:4" ht="12">
      <c r="B59" s="10"/>
      <c r="C59" s="12" t="s">
        <v>4</v>
      </c>
      <c r="D59" s="12" t="s">
        <v>5</v>
      </c>
    </row>
    <row r="60" spans="2:4" s="42" customFormat="1" ht="12">
      <c r="B60" s="43"/>
      <c r="C60" s="10" t="s">
        <v>24</v>
      </c>
      <c r="D60" s="10">
        <f>+D16</f>
        <v>2698</v>
      </c>
    </row>
    <row r="61" spans="2:4" ht="12.75" customHeight="1">
      <c r="B61" s="12" t="s">
        <v>25</v>
      </c>
      <c r="C61" s="10" t="s">
        <v>26</v>
      </c>
      <c r="D61" s="10">
        <v>500</v>
      </c>
    </row>
    <row r="62" spans="2:4" ht="12">
      <c r="B62" s="12" t="s">
        <v>7</v>
      </c>
      <c r="C62" s="10" t="s">
        <v>27</v>
      </c>
      <c r="D62" s="16">
        <f>+D60-D61</f>
        <v>2198</v>
      </c>
    </row>
    <row r="63" spans="2:4" ht="12">
      <c r="B63" s="12" t="s">
        <v>8</v>
      </c>
      <c r="C63" s="10" t="s">
        <v>28</v>
      </c>
      <c r="D63" s="13">
        <v>52</v>
      </c>
    </row>
    <row r="64" spans="2:4" ht="11.25" customHeight="1">
      <c r="B64" s="12" t="s">
        <v>7</v>
      </c>
      <c r="C64" s="12" t="s">
        <v>29</v>
      </c>
      <c r="D64" s="50">
        <f>ROUND(+D62/D63,4)</f>
        <v>42.2692</v>
      </c>
    </row>
    <row r="65" spans="2:4" ht="12">
      <c r="B65" s="5"/>
      <c r="C65" s="5"/>
      <c r="D65" s="8"/>
    </row>
    <row r="66" spans="2:4" ht="12" hidden="1">
      <c r="B66" s="51" t="s">
        <v>80</v>
      </c>
      <c r="C66" s="51" t="s">
        <v>81</v>
      </c>
      <c r="D66" s="51" t="s">
        <v>82</v>
      </c>
    </row>
    <row r="67" spans="2:4" ht="12" hidden="1">
      <c r="B67" s="51">
        <f>TRUNC(D64,0)</f>
        <v>42</v>
      </c>
      <c r="C67" s="52">
        <f>+D64-B67</f>
        <v>0.2691999999999979</v>
      </c>
      <c r="D67" s="51">
        <f>VLOOKUP(C67,Tabla!E35:G37,3)</f>
        <v>0.5</v>
      </c>
    </row>
    <row r="68" ht="12" hidden="1"/>
    <row r="69" spans="2:4" ht="12">
      <c r="B69" s="6"/>
      <c r="C69" s="2"/>
      <c r="D69" s="2"/>
    </row>
    <row r="70" spans="2:4" ht="12">
      <c r="B70" s="26" t="s">
        <v>31</v>
      </c>
      <c r="C70" s="2"/>
      <c r="D70" s="2"/>
    </row>
    <row r="71" spans="2:3" ht="12">
      <c r="B71" s="4"/>
      <c r="C71" s="4"/>
    </row>
    <row r="72" spans="2:4" ht="12">
      <c r="B72" s="10"/>
      <c r="C72" s="12" t="s">
        <v>4</v>
      </c>
      <c r="D72" s="12" t="s">
        <v>10</v>
      </c>
    </row>
    <row r="73" spans="2:4" ht="14.25" customHeight="1">
      <c r="B73" s="10"/>
      <c r="C73" s="10" t="s">
        <v>30</v>
      </c>
      <c r="D73" s="13">
        <f>+B67+D67</f>
        <v>42.5</v>
      </c>
    </row>
    <row r="74" spans="2:4" ht="13.5" customHeight="1">
      <c r="B74" s="12" t="s">
        <v>6</v>
      </c>
      <c r="C74" s="10" t="s">
        <v>32</v>
      </c>
      <c r="D74" s="20">
        <f>+E45</f>
        <v>0.0245</v>
      </c>
    </row>
    <row r="75" spans="2:4" ht="12">
      <c r="B75" s="12" t="s">
        <v>7</v>
      </c>
      <c r="C75" s="10" t="s">
        <v>9</v>
      </c>
      <c r="D75" s="13">
        <f>+D73*D74</f>
        <v>1.04125</v>
      </c>
    </row>
    <row r="76" spans="2:4" ht="12">
      <c r="B76" s="12" t="s">
        <v>6</v>
      </c>
      <c r="C76" s="10" t="s">
        <v>33</v>
      </c>
      <c r="D76" s="11">
        <f>+D51</f>
        <v>627</v>
      </c>
    </row>
    <row r="77" spans="2:4" ht="12">
      <c r="B77" s="12" t="s">
        <v>7</v>
      </c>
      <c r="C77" s="12" t="s">
        <v>34</v>
      </c>
      <c r="D77" s="14">
        <f>ROUND(+D75*D76,2)</f>
        <v>652.86</v>
      </c>
    </row>
    <row r="78" spans="2:4" ht="12">
      <c r="B78" s="5"/>
      <c r="C78" s="5"/>
      <c r="D78" s="8"/>
    </row>
    <row r="79" spans="2:7" ht="12">
      <c r="B79" s="67" t="s">
        <v>40</v>
      </c>
      <c r="C79" s="67"/>
      <c r="D79" s="67"/>
      <c r="E79" s="67"/>
      <c r="F79" s="67"/>
      <c r="G79" s="67"/>
    </row>
    <row r="80" spans="2:4" ht="12">
      <c r="B80" s="2"/>
      <c r="C80" s="2"/>
      <c r="D80" s="2"/>
    </row>
    <row r="81" spans="2:6" ht="12">
      <c r="B81" s="66" t="s">
        <v>92</v>
      </c>
      <c r="C81" s="66"/>
      <c r="D81" s="66"/>
      <c r="E81" s="66"/>
      <c r="F81" s="66"/>
    </row>
    <row r="82" spans="2:4" ht="12">
      <c r="B82" s="2"/>
      <c r="C82" s="2"/>
      <c r="D82" s="2"/>
    </row>
    <row r="83" spans="2:4" ht="12">
      <c r="B83" s="53"/>
      <c r="C83" s="54" t="s">
        <v>4</v>
      </c>
      <c r="D83" s="54" t="s">
        <v>10</v>
      </c>
    </row>
    <row r="84" spans="2:4" ht="12">
      <c r="B84" s="53"/>
      <c r="C84" s="53" t="s">
        <v>22</v>
      </c>
      <c r="D84" s="55">
        <f>+D53</f>
        <v>81.51</v>
      </c>
    </row>
    <row r="85" spans="2:4" ht="12">
      <c r="B85" s="54" t="s">
        <v>35</v>
      </c>
      <c r="C85" s="53" t="s">
        <v>34</v>
      </c>
      <c r="D85" s="55">
        <f>+D77</f>
        <v>652.86</v>
      </c>
    </row>
    <row r="86" spans="2:4" ht="12" customHeight="1">
      <c r="B86" s="54" t="s">
        <v>7</v>
      </c>
      <c r="C86" s="53" t="s">
        <v>36</v>
      </c>
      <c r="D86" s="55">
        <f>+D84+D85</f>
        <v>734.37</v>
      </c>
    </row>
    <row r="87" spans="2:4" ht="13.5" customHeight="1">
      <c r="B87" s="54" t="s">
        <v>6</v>
      </c>
      <c r="C87" s="53" t="s">
        <v>85</v>
      </c>
      <c r="D87" s="63">
        <v>31</v>
      </c>
    </row>
    <row r="88" spans="2:4" ht="16.5" customHeight="1">
      <c r="B88" s="54" t="s">
        <v>7</v>
      </c>
      <c r="C88" s="53" t="s">
        <v>37</v>
      </c>
      <c r="D88" s="55">
        <f>+D86*D87</f>
        <v>22765.47</v>
      </c>
    </row>
    <row r="89" spans="2:4" ht="12" customHeight="1">
      <c r="B89" s="56" t="s">
        <v>6</v>
      </c>
      <c r="C89" s="53" t="s">
        <v>84</v>
      </c>
      <c r="D89" s="57">
        <v>1.11</v>
      </c>
    </row>
    <row r="90" spans="2:4" ht="12">
      <c r="B90" s="56" t="s">
        <v>7</v>
      </c>
      <c r="C90" s="56" t="s">
        <v>83</v>
      </c>
      <c r="D90" s="58">
        <f>+D88*D89</f>
        <v>25269.671700000003</v>
      </c>
    </row>
    <row r="91" spans="2:4" ht="12">
      <c r="B91" s="3"/>
      <c r="C91" s="2"/>
      <c r="D91" s="44"/>
    </row>
    <row r="92" spans="2:4" ht="12">
      <c r="B92" s="3"/>
      <c r="C92" s="2"/>
      <c r="D92" s="44"/>
    </row>
    <row r="93" ht="18">
      <c r="B93" s="23" t="s">
        <v>73</v>
      </c>
    </row>
    <row r="94" ht="12" customHeight="1">
      <c r="B94" s="23"/>
    </row>
    <row r="95" spans="2:7" ht="26.25" customHeight="1">
      <c r="B95" s="68" t="s">
        <v>86</v>
      </c>
      <c r="C95" s="68"/>
      <c r="D95" s="68"/>
      <c r="E95" s="68"/>
      <c r="F95" s="68"/>
      <c r="G95" s="68"/>
    </row>
    <row r="97" spans="2:7" ht="12">
      <c r="B97" s="28" t="s">
        <v>41</v>
      </c>
      <c r="C97" s="29">
        <v>60</v>
      </c>
      <c r="D97" s="29">
        <v>61</v>
      </c>
      <c r="E97" s="29">
        <v>62</v>
      </c>
      <c r="F97" s="29">
        <v>63</v>
      </c>
      <c r="G97" s="29">
        <v>64</v>
      </c>
    </row>
    <row r="98" spans="2:7" ht="12">
      <c r="B98" s="28" t="s">
        <v>42</v>
      </c>
      <c r="C98" s="30">
        <f>+D90*0.75</f>
        <v>18952.253775</v>
      </c>
      <c r="D98" s="30">
        <f>+D90*0.8</f>
        <v>20215.737360000003</v>
      </c>
      <c r="E98" s="30">
        <f>+D90*0.85</f>
        <v>21479.220945</v>
      </c>
      <c r="F98" s="30">
        <f>+D90*0.9</f>
        <v>22742.704530000003</v>
      </c>
      <c r="G98" s="30">
        <f>+D90*0.95</f>
        <v>24006.188115</v>
      </c>
    </row>
  </sheetData>
  <sheetProtection password="D7F9" sheet="1" objects="1" scenarios="1"/>
  <mergeCells count="16">
    <mergeCell ref="B95:G95"/>
    <mergeCell ref="B6:F6"/>
    <mergeCell ref="C46:E46"/>
    <mergeCell ref="B4:F4"/>
    <mergeCell ref="B18:F18"/>
    <mergeCell ref="B22:F22"/>
    <mergeCell ref="B31:G31"/>
    <mergeCell ref="B16:C16"/>
    <mergeCell ref="B24:F24"/>
    <mergeCell ref="B48:F48"/>
    <mergeCell ref="B81:F81"/>
    <mergeCell ref="B55:F55"/>
    <mergeCell ref="B39:G39"/>
    <mergeCell ref="B33:F33"/>
    <mergeCell ref="B79:G79"/>
    <mergeCell ref="B41:F41"/>
  </mergeCells>
  <printOptions horizontalCentered="1" verticalCentered="1"/>
  <pageMargins left="0" right="0" top="0" bottom="0" header="0" footer="0"/>
  <pageSetup horizontalDpi="600" verticalDpi="600" orientation="portrait"/>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B3:K61"/>
  <sheetViews>
    <sheetView workbookViewId="0" topLeftCell="A1">
      <selection activeCell="E23" sqref="E23"/>
    </sheetView>
  </sheetViews>
  <sheetFormatPr defaultColWidth="11.421875" defaultRowHeight="12.75"/>
  <cols>
    <col min="1" max="1" width="3.28125" style="0" customWidth="1"/>
    <col min="2" max="2" width="18.421875" style="0" customWidth="1"/>
    <col min="3" max="3" width="2.421875" style="0" customWidth="1"/>
    <col min="4" max="4" width="13.28125" style="9" customWidth="1"/>
    <col min="5" max="5" width="15.140625" style="9" customWidth="1"/>
    <col min="6" max="6" width="14.28125" style="0" customWidth="1"/>
    <col min="7" max="7" width="16.140625" style="0" customWidth="1"/>
    <col min="8" max="8" width="20.8515625" style="0" customWidth="1"/>
  </cols>
  <sheetData>
    <row r="3" spans="6:7" ht="12">
      <c r="F3" s="31"/>
      <c r="G3" s="31"/>
    </row>
    <row r="4" spans="4:7" ht="12">
      <c r="D4" s="74" t="s">
        <v>44</v>
      </c>
      <c r="E4" s="74"/>
      <c r="F4" s="74" t="s">
        <v>45</v>
      </c>
      <c r="G4" s="74"/>
    </row>
    <row r="5" spans="4:7" ht="12">
      <c r="D5" s="74"/>
      <c r="E5" s="74"/>
      <c r="F5" s="74"/>
      <c r="G5" s="74"/>
    </row>
    <row r="6" spans="4:7" ht="12">
      <c r="D6" s="74"/>
      <c r="E6" s="74"/>
      <c r="F6" s="74" t="s">
        <v>46</v>
      </c>
      <c r="G6" s="74" t="s">
        <v>47</v>
      </c>
    </row>
    <row r="7" spans="4:7" ht="12">
      <c r="D7" s="32" t="s">
        <v>70</v>
      </c>
      <c r="E7" s="32" t="s">
        <v>71</v>
      </c>
      <c r="F7" s="74"/>
      <c r="G7" s="74"/>
    </row>
    <row r="8" spans="2:8" ht="12">
      <c r="B8" s="33" t="s">
        <v>48</v>
      </c>
      <c r="C8" s="37"/>
      <c r="D8" s="33">
        <v>0.01</v>
      </c>
      <c r="E8" s="34">
        <f>+D9-0.01</f>
        <v>1</v>
      </c>
      <c r="F8" s="35">
        <v>0.8</v>
      </c>
      <c r="G8" s="36">
        <v>0.00563</v>
      </c>
      <c r="H8" s="33" t="s">
        <v>48</v>
      </c>
    </row>
    <row r="9" spans="2:8" ht="12">
      <c r="B9" s="33" t="s">
        <v>49</v>
      </c>
      <c r="C9" s="37"/>
      <c r="D9" s="33">
        <v>1.01</v>
      </c>
      <c r="E9" s="34">
        <f aca="true" t="shared" si="0" ref="E9:E28">+D10-0.01</f>
        <v>1.25</v>
      </c>
      <c r="F9" s="36">
        <v>0.7711</v>
      </c>
      <c r="G9" s="36">
        <v>0.00814</v>
      </c>
      <c r="H9" s="33" t="s">
        <v>49</v>
      </c>
    </row>
    <row r="10" spans="2:8" ht="12">
      <c r="B10" s="33" t="s">
        <v>50</v>
      </c>
      <c r="C10" s="37"/>
      <c r="D10" s="33">
        <v>1.26</v>
      </c>
      <c r="E10" s="34">
        <f t="shared" si="0"/>
        <v>1.5</v>
      </c>
      <c r="F10" s="36">
        <v>0.5818</v>
      </c>
      <c r="G10" s="36">
        <v>0.01178</v>
      </c>
      <c r="H10" s="33" t="s">
        <v>50</v>
      </c>
    </row>
    <row r="11" spans="2:8" ht="12">
      <c r="B11" s="33" t="s">
        <v>51</v>
      </c>
      <c r="C11" s="37"/>
      <c r="D11" s="33">
        <v>1.51</v>
      </c>
      <c r="E11" s="34">
        <f t="shared" si="0"/>
        <v>1.75</v>
      </c>
      <c r="F11" s="36">
        <v>0.4923</v>
      </c>
      <c r="G11" s="36">
        <v>0.0143</v>
      </c>
      <c r="H11" s="33" t="s">
        <v>51</v>
      </c>
    </row>
    <row r="12" spans="2:8" ht="12">
      <c r="B12" s="33" t="s">
        <v>52</v>
      </c>
      <c r="C12" s="37"/>
      <c r="D12" s="33">
        <v>1.76</v>
      </c>
      <c r="E12" s="34">
        <f t="shared" si="0"/>
        <v>1.9999999999999998</v>
      </c>
      <c r="F12" s="36">
        <v>0.4267</v>
      </c>
      <c r="G12" s="36">
        <v>0.01615</v>
      </c>
      <c r="H12" s="33" t="s">
        <v>52</v>
      </c>
    </row>
    <row r="13" spans="2:8" ht="12">
      <c r="B13" s="33" t="s">
        <v>53</v>
      </c>
      <c r="C13" s="37"/>
      <c r="D13" s="33">
        <v>2.01</v>
      </c>
      <c r="E13" s="34">
        <f t="shared" si="0"/>
        <v>2.25</v>
      </c>
      <c r="F13" s="36">
        <v>0.3765</v>
      </c>
      <c r="G13" s="36">
        <v>0.01756</v>
      </c>
      <c r="H13" s="33" t="s">
        <v>53</v>
      </c>
    </row>
    <row r="14" spans="2:8" ht="12">
      <c r="B14" s="33" t="s">
        <v>54</v>
      </c>
      <c r="C14" s="37"/>
      <c r="D14" s="33">
        <v>2.26</v>
      </c>
      <c r="E14" s="34">
        <f t="shared" si="0"/>
        <v>2.5</v>
      </c>
      <c r="F14" s="36">
        <v>0.3368</v>
      </c>
      <c r="G14" s="36">
        <v>0.01868</v>
      </c>
      <c r="H14" s="33" t="s">
        <v>54</v>
      </c>
    </row>
    <row r="15" spans="2:8" ht="12">
      <c r="B15" s="33" t="s">
        <v>55</v>
      </c>
      <c r="C15" s="37"/>
      <c r="D15" s="33">
        <v>2.51</v>
      </c>
      <c r="E15" s="34">
        <f t="shared" si="0"/>
        <v>2.75</v>
      </c>
      <c r="F15" s="36">
        <v>0.3048</v>
      </c>
      <c r="G15" s="36">
        <v>0.01958</v>
      </c>
      <c r="H15" s="33" t="s">
        <v>55</v>
      </c>
    </row>
    <row r="16" spans="2:8" ht="12">
      <c r="B16" s="33" t="s">
        <v>56</v>
      </c>
      <c r="C16" s="37"/>
      <c r="D16" s="33">
        <v>2.76</v>
      </c>
      <c r="E16" s="34">
        <f t="shared" si="0"/>
        <v>3</v>
      </c>
      <c r="F16" s="36">
        <v>0.2783</v>
      </c>
      <c r="G16" s="36">
        <v>0.02033</v>
      </c>
      <c r="H16" s="33" t="s">
        <v>56</v>
      </c>
    </row>
    <row r="17" spans="2:8" ht="12">
      <c r="B17" s="33" t="s">
        <v>57</v>
      </c>
      <c r="C17" s="37"/>
      <c r="D17" s="33">
        <v>3.01</v>
      </c>
      <c r="E17" s="34">
        <f t="shared" si="0"/>
        <v>3.25</v>
      </c>
      <c r="F17" s="36">
        <v>0.256</v>
      </c>
      <c r="G17" s="36">
        <v>0.02096</v>
      </c>
      <c r="H17" s="33" t="s">
        <v>57</v>
      </c>
    </row>
    <row r="18" spans="2:8" ht="12">
      <c r="B18" s="33" t="s">
        <v>58</v>
      </c>
      <c r="C18" s="37"/>
      <c r="D18" s="33">
        <v>3.26</v>
      </c>
      <c r="E18" s="34">
        <f t="shared" si="0"/>
        <v>3.5</v>
      </c>
      <c r="F18" s="36">
        <v>0.237</v>
      </c>
      <c r="G18" s="36">
        <v>0.02149</v>
      </c>
      <c r="H18" s="33" t="s">
        <v>58</v>
      </c>
    </row>
    <row r="19" spans="2:8" ht="12">
      <c r="B19" s="33" t="s">
        <v>59</v>
      </c>
      <c r="C19" s="37"/>
      <c r="D19" s="33">
        <v>3.51</v>
      </c>
      <c r="E19" s="34">
        <f t="shared" si="0"/>
        <v>3.75</v>
      </c>
      <c r="F19" s="36">
        <v>0.2207</v>
      </c>
      <c r="G19" s="36">
        <v>0.02195</v>
      </c>
      <c r="H19" s="33" t="s">
        <v>59</v>
      </c>
    </row>
    <row r="20" spans="2:8" ht="12">
      <c r="B20" s="33" t="s">
        <v>60</v>
      </c>
      <c r="C20" s="37"/>
      <c r="D20" s="33">
        <v>3.76</v>
      </c>
      <c r="E20" s="34">
        <f t="shared" si="0"/>
        <v>4</v>
      </c>
      <c r="F20" s="36">
        <v>0.2065</v>
      </c>
      <c r="G20" s="36">
        <v>0.02235</v>
      </c>
      <c r="H20" s="33" t="s">
        <v>60</v>
      </c>
    </row>
    <row r="21" spans="2:8" ht="12">
      <c r="B21" s="33" t="s">
        <v>61</v>
      </c>
      <c r="C21" s="37"/>
      <c r="D21" s="33">
        <v>4.01</v>
      </c>
      <c r="E21" s="34">
        <f t="shared" si="0"/>
        <v>4.25</v>
      </c>
      <c r="F21" s="36">
        <v>0.1939</v>
      </c>
      <c r="G21" s="36">
        <v>0.02271</v>
      </c>
      <c r="H21" s="33" t="s">
        <v>61</v>
      </c>
    </row>
    <row r="22" spans="2:8" ht="12">
      <c r="B22" s="33" t="s">
        <v>62</v>
      </c>
      <c r="C22" s="37"/>
      <c r="D22" s="33">
        <v>4.26</v>
      </c>
      <c r="E22" s="34">
        <f t="shared" si="0"/>
        <v>4.5</v>
      </c>
      <c r="F22" s="36">
        <v>0.1829</v>
      </c>
      <c r="G22" s="36">
        <v>0.02302</v>
      </c>
      <c r="H22" s="33" t="s">
        <v>62</v>
      </c>
    </row>
    <row r="23" spans="2:8" ht="12">
      <c r="B23" s="33" t="s">
        <v>63</v>
      </c>
      <c r="C23" s="37"/>
      <c r="D23" s="33">
        <v>4.51</v>
      </c>
      <c r="E23" s="34">
        <f t="shared" si="0"/>
        <v>4.75</v>
      </c>
      <c r="F23" s="36">
        <v>0.173</v>
      </c>
      <c r="G23" s="36">
        <v>0.0233</v>
      </c>
      <c r="H23" s="33" t="s">
        <v>63</v>
      </c>
    </row>
    <row r="24" spans="2:8" ht="12">
      <c r="B24" s="33" t="s">
        <v>64</v>
      </c>
      <c r="C24" s="37"/>
      <c r="D24" s="33">
        <v>4.76</v>
      </c>
      <c r="E24" s="34">
        <f t="shared" si="0"/>
        <v>5</v>
      </c>
      <c r="F24" s="36">
        <v>0.1641</v>
      </c>
      <c r="G24" s="36">
        <v>0.02355</v>
      </c>
      <c r="H24" s="33" t="s">
        <v>64</v>
      </c>
    </row>
    <row r="25" spans="2:8" ht="12">
      <c r="B25" s="33" t="s">
        <v>65</v>
      </c>
      <c r="C25" s="37"/>
      <c r="D25" s="33">
        <v>5.01</v>
      </c>
      <c r="E25" s="34">
        <f t="shared" si="0"/>
        <v>5.25</v>
      </c>
      <c r="F25" s="36">
        <v>0.1561</v>
      </c>
      <c r="G25" s="36">
        <v>0.02377</v>
      </c>
      <c r="H25" s="33" t="s">
        <v>65</v>
      </c>
    </row>
    <row r="26" spans="2:8" ht="12">
      <c r="B26" s="33" t="s">
        <v>66</v>
      </c>
      <c r="C26" s="37"/>
      <c r="D26" s="33">
        <v>5.26</v>
      </c>
      <c r="E26" s="34">
        <f t="shared" si="0"/>
        <v>5.5</v>
      </c>
      <c r="F26" s="36">
        <v>0.1488</v>
      </c>
      <c r="G26" s="36">
        <v>0.02398</v>
      </c>
      <c r="H26" s="33" t="s">
        <v>66</v>
      </c>
    </row>
    <row r="27" spans="2:8" ht="12">
      <c r="B27" s="33" t="s">
        <v>67</v>
      </c>
      <c r="C27" s="37"/>
      <c r="D27" s="33">
        <v>5.51</v>
      </c>
      <c r="E27" s="34">
        <f t="shared" si="0"/>
        <v>5.75</v>
      </c>
      <c r="F27" s="36">
        <v>0.1422</v>
      </c>
      <c r="G27" s="36">
        <v>0.02416</v>
      </c>
      <c r="H27" s="33" t="s">
        <v>67</v>
      </c>
    </row>
    <row r="28" spans="2:8" ht="12">
      <c r="B28" s="33" t="s">
        <v>68</v>
      </c>
      <c r="C28" s="37"/>
      <c r="D28" s="33">
        <v>5.76</v>
      </c>
      <c r="E28" s="34">
        <f t="shared" si="0"/>
        <v>6</v>
      </c>
      <c r="F28" s="36">
        <v>0.1362</v>
      </c>
      <c r="G28" s="36">
        <v>0.02433</v>
      </c>
      <c r="H28" s="33" t="s">
        <v>68</v>
      </c>
    </row>
    <row r="29" spans="2:8" ht="24">
      <c r="B29" s="33" t="s">
        <v>69</v>
      </c>
      <c r="C29" s="37"/>
      <c r="D29" s="33">
        <v>6.01</v>
      </c>
      <c r="E29" s="33" t="s">
        <v>72</v>
      </c>
      <c r="F29" s="35">
        <v>0.13</v>
      </c>
      <c r="G29" s="36">
        <v>0.0245</v>
      </c>
      <c r="H29" s="33" t="s">
        <v>69</v>
      </c>
    </row>
    <row r="35" spans="5:7" ht="12">
      <c r="E35" s="9">
        <v>0</v>
      </c>
      <c r="F35">
        <v>0.249999</v>
      </c>
      <c r="G35">
        <v>0</v>
      </c>
    </row>
    <row r="36" spans="5:7" ht="12">
      <c r="E36" s="9">
        <v>0.25</v>
      </c>
      <c r="F36">
        <v>0.4999999</v>
      </c>
      <c r="G36">
        <v>0.5</v>
      </c>
    </row>
    <row r="37" spans="5:7" ht="12">
      <c r="E37" s="9">
        <v>0.5</v>
      </c>
      <c r="F37">
        <v>0.99999</v>
      </c>
      <c r="G37">
        <v>1</v>
      </c>
    </row>
    <row r="39" ht="12.75" thickBot="1"/>
    <row r="40" spans="9:11" ht="12.75" thickBot="1">
      <c r="I40" s="33" t="s">
        <v>48</v>
      </c>
      <c r="J40" s="1">
        <v>80</v>
      </c>
      <c r="K40" s="1">
        <v>0.563</v>
      </c>
    </row>
    <row r="41" spans="9:11" ht="24.75" thickBot="1">
      <c r="I41" s="33" t="s">
        <v>49</v>
      </c>
      <c r="J41" s="1">
        <v>77.11</v>
      </c>
      <c r="K41" s="1">
        <v>0.814</v>
      </c>
    </row>
    <row r="42" spans="9:11" ht="24.75" thickBot="1">
      <c r="I42" s="33" t="s">
        <v>50</v>
      </c>
      <c r="J42" s="1">
        <v>58.18</v>
      </c>
      <c r="K42" s="1">
        <v>1.178</v>
      </c>
    </row>
    <row r="43" spans="9:11" ht="24.75" thickBot="1">
      <c r="I43" s="33" t="s">
        <v>51</v>
      </c>
      <c r="J43" s="1">
        <v>49.23</v>
      </c>
      <c r="K43" s="1">
        <v>1.43</v>
      </c>
    </row>
    <row r="44" spans="9:11" ht="24.75" thickBot="1">
      <c r="I44" s="33" t="s">
        <v>52</v>
      </c>
      <c r="J44" s="1">
        <v>42.67</v>
      </c>
      <c r="K44" s="1">
        <v>1.615</v>
      </c>
    </row>
    <row r="45" spans="9:11" ht="24.75" thickBot="1">
      <c r="I45" s="33" t="s">
        <v>53</v>
      </c>
      <c r="J45" s="1">
        <v>37.65</v>
      </c>
      <c r="K45" s="1">
        <v>1.756</v>
      </c>
    </row>
    <row r="46" spans="9:11" ht="24.75" thickBot="1">
      <c r="I46" s="33" t="s">
        <v>54</v>
      </c>
      <c r="J46" s="1">
        <v>33.68</v>
      </c>
      <c r="K46" s="1">
        <v>1.868</v>
      </c>
    </row>
    <row r="47" spans="9:11" ht="24.75" thickBot="1">
      <c r="I47" s="33" t="s">
        <v>55</v>
      </c>
      <c r="J47" s="1">
        <v>30.48</v>
      </c>
      <c r="K47" s="1">
        <v>1.958</v>
      </c>
    </row>
    <row r="48" spans="9:11" ht="24.75" thickBot="1">
      <c r="I48" s="33" t="s">
        <v>56</v>
      </c>
      <c r="J48" s="1">
        <v>27.83</v>
      </c>
      <c r="K48" s="1">
        <v>2.033</v>
      </c>
    </row>
    <row r="49" spans="9:11" ht="24.75" thickBot="1">
      <c r="I49" s="33" t="s">
        <v>57</v>
      </c>
      <c r="J49" s="1">
        <v>25.6</v>
      </c>
      <c r="K49" s="1">
        <v>2.096</v>
      </c>
    </row>
    <row r="50" spans="9:11" ht="24.75" thickBot="1">
      <c r="I50" s="33" t="s">
        <v>58</v>
      </c>
      <c r="J50" s="1">
        <v>23.7</v>
      </c>
      <c r="K50" s="1">
        <v>2.149</v>
      </c>
    </row>
    <row r="51" spans="9:11" ht="24.75" thickBot="1">
      <c r="I51" s="33" t="s">
        <v>59</v>
      </c>
      <c r="J51" s="1">
        <v>22.07</v>
      </c>
      <c r="K51" s="1">
        <v>2.195</v>
      </c>
    </row>
    <row r="52" spans="9:11" ht="24.75" thickBot="1">
      <c r="I52" s="33" t="s">
        <v>60</v>
      </c>
      <c r="J52" s="1">
        <v>20.65</v>
      </c>
      <c r="K52" s="1">
        <v>2.235</v>
      </c>
    </row>
    <row r="53" spans="9:11" ht="24.75" thickBot="1">
      <c r="I53" s="33" t="s">
        <v>61</v>
      </c>
      <c r="J53" s="1">
        <v>19.39</v>
      </c>
      <c r="K53" s="1">
        <v>2.271</v>
      </c>
    </row>
    <row r="54" spans="9:11" ht="24.75" thickBot="1">
      <c r="I54" s="33" t="s">
        <v>62</v>
      </c>
      <c r="J54" s="1">
        <v>18.29</v>
      </c>
      <c r="K54" s="1">
        <v>2.302</v>
      </c>
    </row>
    <row r="55" spans="9:11" ht="24.75" thickBot="1">
      <c r="I55" s="33" t="s">
        <v>63</v>
      </c>
      <c r="J55" s="1">
        <v>17.3</v>
      </c>
      <c r="K55" s="1">
        <v>2.33</v>
      </c>
    </row>
    <row r="56" spans="9:11" ht="24.75" thickBot="1">
      <c r="I56" s="33" t="s">
        <v>64</v>
      </c>
      <c r="J56" s="1">
        <v>16.41</v>
      </c>
      <c r="K56" s="1">
        <v>2.355</v>
      </c>
    </row>
    <row r="57" spans="9:11" ht="24.75" thickBot="1">
      <c r="I57" s="33" t="s">
        <v>65</v>
      </c>
      <c r="J57" s="1">
        <v>15.61</v>
      </c>
      <c r="K57" s="1">
        <v>2.377</v>
      </c>
    </row>
    <row r="58" spans="9:11" ht="24.75" thickBot="1">
      <c r="I58" s="33" t="s">
        <v>66</v>
      </c>
      <c r="J58" s="1">
        <v>14.88</v>
      </c>
      <c r="K58" s="1">
        <v>2.398</v>
      </c>
    </row>
    <row r="59" spans="9:11" ht="24.75" thickBot="1">
      <c r="I59" s="33" t="s">
        <v>67</v>
      </c>
      <c r="J59" s="1">
        <v>14.22</v>
      </c>
      <c r="K59" s="1">
        <v>2.416</v>
      </c>
    </row>
    <row r="60" spans="9:11" ht="24.75" thickBot="1">
      <c r="I60" s="33" t="s">
        <v>68</v>
      </c>
      <c r="J60" s="1">
        <v>13.62</v>
      </c>
      <c r="K60" s="1">
        <v>2.433</v>
      </c>
    </row>
    <row r="61" spans="9:11" ht="48.75" thickBot="1">
      <c r="I61" s="33" t="s">
        <v>69</v>
      </c>
      <c r="J61" s="1">
        <v>13</v>
      </c>
      <c r="K61" s="1">
        <v>2.45</v>
      </c>
    </row>
  </sheetData>
  <sheetProtection password="D7F9" sheet="1"/>
  <mergeCells count="4">
    <mergeCell ref="D4:E6"/>
    <mergeCell ref="G6:G7"/>
    <mergeCell ref="F6:F7"/>
    <mergeCell ref="F4:G5"/>
  </mergeCells>
  <printOption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marodriguez956</dc:creator>
  <cp:keywords/>
  <dc:description/>
  <cp:lastModifiedBy>erika maria rivera</cp:lastModifiedBy>
  <cp:lastPrinted>2012-06-19T16:09:50Z</cp:lastPrinted>
  <dcterms:created xsi:type="dcterms:W3CDTF">2012-06-08T17:07:26Z</dcterms:created>
  <dcterms:modified xsi:type="dcterms:W3CDTF">2016-04-21T13:51:06Z</dcterms:modified>
  <cp:category/>
  <cp:version/>
  <cp:contentType/>
  <cp:contentStatus/>
</cp:coreProperties>
</file>