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209"/>
  <workbookPr autoCompressPictures="0"/>
  <mc:AlternateContent xmlns:mc="http://schemas.openxmlformats.org/markup-compatibility/2006">
    <mc:Choice Requires="x15">
      <x15ac:absPath xmlns:x15ac="http://schemas.microsoft.com/office/spreadsheetml/2010/11/ac" url="/Users/erikar/Desktop/Respaldo/Mis documentos/erika/2020/web/calculadoras excel /"/>
    </mc:Choice>
  </mc:AlternateContent>
  <xr:revisionPtr revIDLastSave="0" documentId="8_{BDB5E8AA-0797-C74A-AE46-6F43B1262B2B}" xr6:coauthVersionLast="45" xr6:coauthVersionMax="45" xr10:uidLastSave="{00000000-0000-0000-0000-000000000000}"/>
  <bookViews>
    <workbookView xWindow="0" yWindow="460" windowWidth="27320" windowHeight="12680" xr2:uid="{00000000-000D-0000-FFFF-FFFF00000000}"/>
  </bookViews>
  <sheets>
    <sheet name="Finiquito" sheetId="1" r:id="rId1"/>
  </sheets>
  <definedNames>
    <definedName name="_xlnm.Print_Area" localSheetId="0">Finiquito!$A$1:$E$180</definedName>
    <definedName name="ISRmensual">Finiquito!$O$9:$R$16</definedName>
    <definedName name="ISRmensual1">Finiquito!$T$9:$W$19</definedName>
    <definedName name="subsidiomensual">Finiquito!$O$19:$Q$32</definedName>
    <definedName name="subsidiomensual1">Finiquito!$T$21:$V$31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13" i="1" l="1"/>
  <c r="H21" i="1" s="1"/>
  <c r="J24" i="1"/>
  <c r="I57" i="1"/>
  <c r="I56" i="1"/>
  <c r="J56" i="1"/>
  <c r="C25" i="1"/>
  <c r="C179" i="1" s="1"/>
  <c r="C24" i="1"/>
  <c r="C160" i="1"/>
  <c r="F42" i="1"/>
  <c r="H39" i="1"/>
  <c r="H40" i="1"/>
  <c r="C54" i="1"/>
  <c r="C56" i="1" s="1"/>
  <c r="J25" i="1"/>
  <c r="J32" i="1"/>
  <c r="H15" i="1"/>
  <c r="G32" i="1" s="1"/>
  <c r="C44" i="1"/>
  <c r="C45" i="1"/>
  <c r="C46" i="1"/>
  <c r="C48" i="1" s="1"/>
  <c r="I24" i="1"/>
  <c r="I29" i="1"/>
  <c r="H24" i="1"/>
  <c r="H29" i="1"/>
  <c r="I25" i="1"/>
  <c r="I32" i="1"/>
  <c r="H25" i="1"/>
  <c r="H32" i="1"/>
  <c r="I35" i="1" s="1"/>
  <c r="C66" i="1"/>
  <c r="C68" i="1"/>
  <c r="C71" i="1"/>
  <c r="C77" i="1"/>
  <c r="C84" i="1"/>
  <c r="C146" i="1"/>
  <c r="C147" i="1"/>
  <c r="C148" i="1"/>
  <c r="C157" i="1"/>
  <c r="B149" i="1"/>
  <c r="B138" i="1"/>
  <c r="B137" i="1"/>
  <c r="B123" i="1"/>
  <c r="B122" i="1"/>
  <c r="B179" i="1"/>
  <c r="B157" i="1"/>
  <c r="B148" i="1"/>
  <c r="B147" i="1"/>
  <c r="B146" i="1"/>
  <c r="B36" i="1"/>
  <c r="B35" i="1"/>
  <c r="I33" i="1"/>
  <c r="C89" i="1"/>
  <c r="C91" i="1" s="1"/>
  <c r="G49" i="1" l="1"/>
  <c r="C49" i="1" s="1"/>
  <c r="C50" i="1" s="1"/>
  <c r="J26" i="1"/>
  <c r="G29" i="1"/>
  <c r="C143" i="1" l="1"/>
  <c r="C60" i="1"/>
  <c r="C102" i="1"/>
  <c r="J29" i="1"/>
  <c r="I34" i="1" s="1"/>
  <c r="I36" i="1" s="1"/>
  <c r="C69" i="1" s="1"/>
  <c r="C70" i="1" s="1"/>
  <c r="C72" i="1" s="1"/>
  <c r="C76" i="1" s="1"/>
  <c r="C78" i="1" s="1"/>
  <c r="C103" i="1" l="1"/>
  <c r="C104" i="1" s="1"/>
  <c r="C106" i="1" s="1"/>
  <c r="C122" i="1" s="1"/>
  <c r="C116" i="1"/>
  <c r="C132" i="1"/>
  <c r="C113" i="1"/>
  <c r="C129" i="1"/>
  <c r="C131" i="1" s="1"/>
  <c r="C133" i="1" s="1"/>
  <c r="C138" i="1" s="1"/>
  <c r="C114" i="1"/>
  <c r="C61" i="1"/>
  <c r="C155" i="1" s="1"/>
  <c r="C150" i="1"/>
  <c r="C144" i="1"/>
  <c r="C83" i="1"/>
  <c r="C85" i="1" s="1"/>
  <c r="C124" i="1" l="1"/>
  <c r="C35" i="1"/>
  <c r="C154" i="1"/>
  <c r="C145" i="1"/>
  <c r="C95" i="1"/>
  <c r="C62" i="1"/>
  <c r="C115" i="1"/>
  <c r="C117" i="1" s="1"/>
  <c r="C123" i="1" s="1"/>
  <c r="C96" i="1" l="1"/>
  <c r="C156" i="1" s="1"/>
  <c r="C137" i="1"/>
  <c r="C149" i="1"/>
  <c r="C97" i="1" l="1"/>
  <c r="C139" i="1"/>
  <c r="C158" i="1"/>
  <c r="C159" i="1" s="1"/>
  <c r="C161" i="1" s="1"/>
  <c r="C166" i="1" s="1"/>
  <c r="C167" i="1" l="1"/>
  <c r="C171" i="1"/>
  <c r="C168" i="1"/>
  <c r="C170" i="1" s="1"/>
  <c r="C172" i="1" s="1"/>
  <c r="C178" i="1" s="1"/>
  <c r="C180" i="1" s="1"/>
  <c r="C36" i="1" s="1"/>
  <c r="C37" i="1" s="1"/>
  <c r="C177" i="1"/>
  <c r="C169" i="1"/>
</calcChain>
</file>

<file path=xl/sharedStrings.xml><?xml version="1.0" encoding="utf-8"?>
<sst xmlns="http://schemas.openxmlformats.org/spreadsheetml/2006/main" count="261" uniqueCount="124">
  <si>
    <t>Sólo requisitar las celdas de color rojo</t>
  </si>
  <si>
    <t>Área geográfica</t>
  </si>
  <si>
    <t>Días</t>
  </si>
  <si>
    <t>Meses</t>
  </si>
  <si>
    <t>años</t>
  </si>
  <si>
    <t>Nobre del trabajador</t>
  </si>
  <si>
    <t>A</t>
  </si>
  <si>
    <t>Enero</t>
  </si>
  <si>
    <t xml:space="preserve">Zona geográfica del centro laboral </t>
  </si>
  <si>
    <t>B</t>
  </si>
  <si>
    <t>Febrero</t>
  </si>
  <si>
    <t>Marzo</t>
  </si>
  <si>
    <t xml:space="preserve">Fecha de ingreso </t>
  </si>
  <si>
    <t>Día</t>
  </si>
  <si>
    <t>Mes</t>
  </si>
  <si>
    <t>Año</t>
  </si>
  <si>
    <t>Reunir fechas</t>
  </si>
  <si>
    <t>Abril</t>
  </si>
  <si>
    <t>Mayo</t>
  </si>
  <si>
    <t>Fecha de renuncia</t>
  </si>
  <si>
    <t>Junio</t>
  </si>
  <si>
    <t>Julio</t>
  </si>
  <si>
    <t>Salario cuota diaria</t>
  </si>
  <si>
    <t>Límitar año del cálculo</t>
  </si>
  <si>
    <t>Agosto</t>
  </si>
  <si>
    <t>En adelante</t>
  </si>
  <si>
    <t>Días de aguinaldo</t>
  </si>
  <si>
    <t>Septiembre</t>
  </si>
  <si>
    <t xml:space="preserve">Días de vacaciones que generaría el trabajador en el año de la renuncia </t>
  </si>
  <si>
    <t>Octubre</t>
  </si>
  <si>
    <t>Días de vacaciones pendientes de tomar de períodos anteriores</t>
  </si>
  <si>
    <t>Noviembre</t>
  </si>
  <si>
    <t xml:space="preserve">Prima vacacional </t>
  </si>
  <si>
    <t>Considerar día anterior a la fecha de ingreso</t>
  </si>
  <si>
    <t>Diciembre</t>
  </si>
  <si>
    <t>Otros ingresos gravados pendientes de pago</t>
  </si>
  <si>
    <t>Otros ingresos exentos pendientes de pago (por ejemplo fondo de ahorro)</t>
  </si>
  <si>
    <t>Ingresos gravados y pagados en el mismo mes por los cuales ya se retuvo ISR (por ejemplo, si el cálculo es en la segunda quincena del mes sería el salario ya pagado en la primera quincena)</t>
  </si>
  <si>
    <t>ISR retenido en el mismo mes, con anterioridad a la renuncia</t>
  </si>
  <si>
    <t>Fecha de inicio del ejercicio en que se dio la renuncia</t>
  </si>
  <si>
    <t>Años de diferencia</t>
  </si>
  <si>
    <t>Numero de mes</t>
  </si>
  <si>
    <t>Igualar años</t>
  </si>
  <si>
    <t>NETO A PAGAR POR FINIQUITO</t>
  </si>
  <si>
    <t>Concepto</t>
  </si>
  <si>
    <t>Importe</t>
  </si>
  <si>
    <t>Menos:</t>
  </si>
  <si>
    <t>Diferencia de dias recuperando el día de la fecha de ingreso</t>
  </si>
  <si>
    <t>Igual:</t>
  </si>
  <si>
    <t>Neto a pagar por finiquito</t>
  </si>
  <si>
    <t>DETALLES DEL CÁLCULO</t>
  </si>
  <si>
    <t>Parte proporcional de aguinaldo a la fecha de la renuncia</t>
  </si>
  <si>
    <t xml:space="preserve">Cuota diaria </t>
  </si>
  <si>
    <t>Por:</t>
  </si>
  <si>
    <t>Importe de aguinaldo anual</t>
  </si>
  <si>
    <t>Entre:</t>
  </si>
  <si>
    <t>Días del año</t>
  </si>
  <si>
    <t>Proporción diaria de aguinaldo</t>
  </si>
  <si>
    <t>Aguinaldo exento</t>
  </si>
  <si>
    <t>Días de exención</t>
  </si>
  <si>
    <t>Aguinaldo gravado</t>
  </si>
  <si>
    <t>Tope de aguinaldo exento</t>
  </si>
  <si>
    <t>Días de vacaciones pendientes de disfrutar</t>
  </si>
  <si>
    <t xml:space="preserve">Días del ejercicio </t>
  </si>
  <si>
    <t>Proporción diaria</t>
  </si>
  <si>
    <t xml:space="preserve">Días laborados </t>
  </si>
  <si>
    <t>Días proporcionales en el ejercicio de la separación</t>
  </si>
  <si>
    <t>Más:</t>
  </si>
  <si>
    <t>Días pendientes de disfrutar</t>
  </si>
  <si>
    <t>Total a pagar por vacaciones no disfrutadas</t>
  </si>
  <si>
    <t>Parte proporcional de prima vacacional a la fecha de la renuncia</t>
  </si>
  <si>
    <t>Porcentaje de prima vacacional pactada</t>
  </si>
  <si>
    <t>Prima vacacional exenta</t>
  </si>
  <si>
    <t> Por:</t>
  </si>
  <si>
    <t> Igual:</t>
  </si>
  <si>
    <t>Prima vacacional gravada</t>
  </si>
  <si>
    <t>Monto total a pagar por prestaciones devengadas a la fecha del despido</t>
  </si>
  <si>
    <t xml:space="preserve">Parte proporcional de aguinaldo </t>
  </si>
  <si>
    <t>Parte proporcional de vacaciones</t>
  </si>
  <si>
    <t xml:space="preserve">Parte proporcional de prima vacacional </t>
  </si>
  <si>
    <t>Ingresos gravados del mes</t>
  </si>
  <si>
    <t>Monto total a pagar por prestaciones devengadas por el trabajador a la fecha del despido</t>
  </si>
  <si>
    <t>Prestaciones gravables proporcionales</t>
  </si>
  <si>
    <t>Ingresos gravados y pagados en el mismo mes por los cuales ya se retuvo ISR</t>
  </si>
  <si>
    <t>Base gravable</t>
  </si>
  <si>
    <t>Límite inferior</t>
  </si>
  <si>
    <t>Excedente del límite inferior</t>
  </si>
  <si>
    <t>Por ciento para aplicarse sobre el excedente del límite inferior</t>
  </si>
  <si>
    <t>ISR marginal</t>
  </si>
  <si>
    <t>Cuota fija</t>
  </si>
  <si>
    <t>ISR a retener por finiquito</t>
  </si>
  <si>
    <t>Subsidio para el empleo</t>
  </si>
  <si>
    <t>ISR a cargo del mes</t>
  </si>
  <si>
    <t>Tope de prima vacacional exenta</t>
  </si>
  <si>
    <t>Días de vacaciones otorgadas en el al año de la separación</t>
  </si>
  <si>
    <t>Base para el pago de la prima de antigüedad</t>
  </si>
  <si>
    <t>Doble</t>
  </si>
  <si>
    <t>Años completos de servicio</t>
  </si>
  <si>
    <t>Resultado</t>
  </si>
  <si>
    <t>Días a pagar por prima de antigüedad</t>
  </si>
  <si>
    <t>Monto de prima de antigüedad a pagar por años completos de servicios</t>
  </si>
  <si>
    <t>Días del ejercicio</t>
  </si>
  <si>
    <t>Parte proporcional diaria por prima de antigüedad</t>
  </si>
  <si>
    <t>Días laborados</t>
  </si>
  <si>
    <t>Parte proporcional de prima de antigüedad a pagar por el año de la separación</t>
  </si>
  <si>
    <t>Total de la prima de antigüedad a pagar</t>
  </si>
  <si>
    <t>Años completos de servicio (cada fracción de más de seis meses se considerá como un año para efectos de la exención)</t>
  </si>
  <si>
    <t>Importe máximo de la prima de antigüedad exenta</t>
  </si>
  <si>
    <t>Prima de antigüedad gravada</t>
  </si>
  <si>
    <t>Prima de antigüedad exenta</t>
  </si>
  <si>
    <t>Salarios devengados y no pagados correspondientes al mismo mes en que renunció el colaborador</t>
  </si>
  <si>
    <t>Monto de prima de antigüedad a pagar por años completos de servicios (sólo aplica para trabajadores de planta con más de 15 años de servicio)</t>
  </si>
  <si>
    <t>Parte proporcional de prima de antigüedad a pagar por el año de la separación (sólo aplica para trabajadores de planta con más de 15 años de servicio)</t>
  </si>
  <si>
    <t>Consulte nuestro caso práctico sobre este tema</t>
  </si>
  <si>
    <t>ISR conforme a la tarifa mensual del artículo 96 de la LISR</t>
  </si>
  <si>
    <t>UMA</t>
  </si>
  <si>
    <t>José de Jesus Espinoza Espinoza</t>
  </si>
  <si>
    <t>smg</t>
  </si>
  <si>
    <t>Tope</t>
  </si>
  <si>
    <t>Resto del país</t>
  </si>
  <si>
    <t>ZLFN</t>
  </si>
  <si>
    <r>
      <rPr>
        <sz val="10"/>
        <rFont val="Arial"/>
      </rPr>
      <t>¿El lugar de residencia del centro de trabajo se encuentra en la z</t>
    </r>
    <r>
      <rPr>
        <sz val="10"/>
        <rFont val="Arial"/>
      </rPr>
      <t xml:space="preserve">ona </t>
    </r>
    <r>
      <rPr>
        <sz val="10"/>
        <rFont val="Arial"/>
      </rPr>
      <t>l</t>
    </r>
    <r>
      <rPr>
        <sz val="10"/>
        <rFont val="Arial"/>
      </rPr>
      <t xml:space="preserve">ibre de la </t>
    </r>
    <r>
      <rPr>
        <sz val="10"/>
        <rFont val="Arial"/>
      </rPr>
      <t>f</t>
    </r>
    <r>
      <rPr>
        <sz val="10"/>
        <rFont val="Arial"/>
      </rPr>
      <t xml:space="preserve">rontera </t>
    </r>
    <r>
      <rPr>
        <sz val="10"/>
        <rFont val="Arial"/>
      </rPr>
      <t>n</t>
    </r>
    <r>
      <rPr>
        <sz val="10"/>
        <rFont val="Arial"/>
      </rPr>
      <t>orte</t>
    </r>
    <r>
      <rPr>
        <sz val="10"/>
        <rFont val="Arial"/>
      </rPr>
      <t xml:space="preserve"> (ZLFN) o en el resto del país?</t>
    </r>
  </si>
  <si>
    <t>DATOS PARA CALCULAR FINIQUITO POR RENUNCIA 2020</t>
  </si>
  <si>
    <t>Días laborados en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</si>
</sst>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Red]\-&quot;$&quot;#,##0.00"/>
    <numFmt numFmtId="164" formatCode="&quot;$&quot;#,##0.00_);[Red]\(&quot;$&quot;#,##0.00\)"/>
    <numFmt numFmtId="165" formatCode="&quot;$&quot;#,##0.00"/>
    <numFmt numFmtId="166" formatCode="#,##0.000_);[Red]\(#,##0.000\)"/>
    <numFmt numFmtId="167" formatCode="#,##0.0000"/>
    <numFmt numFmtId="168" formatCode="0.0000"/>
    <numFmt numFmtId="169" formatCode="#,##0.000;[Red]\-#,##0.000"/>
  </numFmts>
  <fonts count="16" x14ac:knownFonts="1">
    <font>
      <sz val="10"/>
      <name val="Arial"/>
    </font>
    <font>
      <sz val="10"/>
      <name val="Arial"/>
    </font>
    <font>
      <b/>
      <sz val="13"/>
      <name val="Arial"/>
      <family val="2"/>
    </font>
    <font>
      <sz val="10"/>
      <name val="Arial"/>
    </font>
    <font>
      <b/>
      <sz val="10"/>
      <name val="Arial"/>
      <family val="2"/>
    </font>
    <font>
      <b/>
      <sz val="10"/>
      <color indexed="9"/>
      <name val="Arial"/>
      <family val="2"/>
    </font>
    <font>
      <sz val="10"/>
      <color indexed="8"/>
      <name val="Arial"/>
      <family val="2"/>
    </font>
    <font>
      <sz val="10"/>
      <color indexed="10"/>
      <name val="Arial"/>
      <family val="2"/>
    </font>
    <font>
      <sz val="8"/>
      <name val="Arial"/>
      <family val="2"/>
    </font>
    <font>
      <b/>
      <sz val="11"/>
      <color indexed="9"/>
      <name val="Arial"/>
      <family val="2"/>
    </font>
    <font>
      <u/>
      <sz val="10"/>
      <color indexed="12"/>
      <name val="Arial"/>
      <family val="2"/>
    </font>
    <font>
      <b/>
      <u/>
      <sz val="10"/>
      <color indexed="12"/>
      <name val="Arial"/>
      <family val="2"/>
    </font>
    <font>
      <sz val="9"/>
      <name val="Arial"/>
      <family val="2"/>
    </font>
    <font>
      <b/>
      <sz val="10"/>
      <color theme="0"/>
      <name val="Arial"/>
      <family val="2"/>
    </font>
    <font>
      <sz val="12"/>
      <color rgb="FF3C3C3C"/>
      <name val="Arial"/>
    </font>
    <font>
      <sz val="14"/>
      <color rgb="FF444444"/>
      <name val="Helvetica Neue"/>
    </font>
  </fonts>
  <fills count="6">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16"/>
        <bgColor indexed="64"/>
      </patternFill>
    </fill>
    <fill>
      <patternFill patternType="solid">
        <fgColor indexed="61"/>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bottom style="hair">
        <color auto="1"/>
      </bottom>
      <diagonal/>
    </border>
    <border>
      <left/>
      <right style="thin">
        <color auto="1"/>
      </right>
      <top/>
      <bottom style="hair">
        <color auto="1"/>
      </bottom>
      <diagonal/>
    </border>
    <border>
      <left style="thin">
        <color auto="1"/>
      </left>
      <right/>
      <top style="thin">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style="medium">
        <color auto="1"/>
      </right>
      <top/>
      <bottom/>
      <diagonal/>
    </border>
    <border>
      <left/>
      <right style="thin">
        <color auto="1"/>
      </right>
      <top/>
      <bottom/>
      <diagonal/>
    </border>
    <border>
      <left style="thin">
        <color auto="1"/>
      </left>
      <right/>
      <top/>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style="thin">
        <color auto="1"/>
      </top>
      <bottom style="thin">
        <color auto="1"/>
      </bottom>
      <diagonal/>
    </border>
    <border>
      <left/>
      <right/>
      <top style="double">
        <color auto="1"/>
      </top>
      <bottom/>
      <diagonal/>
    </border>
    <border>
      <left/>
      <right/>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3">
    <xf numFmtId="0" fontId="0" fillId="0" borderId="0"/>
    <xf numFmtId="0" fontId="10" fillId="0" borderId="0" applyNumberFormat="0" applyFill="0" applyBorder="0" applyAlignment="0" applyProtection="0">
      <alignment vertical="top"/>
      <protection locked="0"/>
    </xf>
    <xf numFmtId="9" fontId="1" fillId="0" borderId="0" applyFont="0" applyFill="0" applyBorder="0" applyAlignment="0" applyProtection="0"/>
  </cellStyleXfs>
  <cellXfs count="131">
    <xf numFmtId="0" fontId="0" fillId="0" borderId="0" xfId="0"/>
    <xf numFmtId="0" fontId="3" fillId="0" borderId="0" xfId="0" applyFont="1"/>
    <xf numFmtId="0" fontId="3" fillId="2" borderId="0" xfId="0" applyFont="1" applyFill="1" applyProtection="1">
      <protection hidden="1"/>
    </xf>
    <xf numFmtId="0" fontId="3" fillId="2" borderId="0" xfId="0" applyFont="1" applyFill="1"/>
    <xf numFmtId="0" fontId="3" fillId="2" borderId="1" xfId="0" applyFont="1" applyFill="1" applyBorder="1" applyProtection="1"/>
    <xf numFmtId="0" fontId="3" fillId="3" borderId="1" xfId="0" applyFont="1" applyFill="1" applyBorder="1" applyAlignment="1" applyProtection="1"/>
    <xf numFmtId="0" fontId="3" fillId="3" borderId="1" xfId="0" applyFont="1" applyFill="1" applyBorder="1" applyProtection="1"/>
    <xf numFmtId="0" fontId="3" fillId="2" borderId="1" xfId="0" applyFont="1" applyFill="1" applyBorder="1" applyAlignment="1" applyProtection="1"/>
    <xf numFmtId="14" fontId="4" fillId="2" borderId="2" xfId="0" applyNumberFormat="1" applyFont="1" applyFill="1" applyBorder="1" applyAlignment="1" applyProtection="1">
      <alignment horizontal="center" wrapText="1"/>
    </xf>
    <xf numFmtId="0" fontId="4" fillId="2" borderId="1" xfId="0" applyFont="1" applyFill="1" applyBorder="1" applyAlignment="1" applyProtection="1">
      <alignment horizontal="center"/>
    </xf>
    <xf numFmtId="0" fontId="3" fillId="2" borderId="0" xfId="0" applyFont="1" applyFill="1" applyBorder="1" applyAlignment="1" applyProtection="1"/>
    <xf numFmtId="0" fontId="3" fillId="2" borderId="0" xfId="0" applyFont="1" applyFill="1" applyBorder="1" applyProtection="1"/>
    <xf numFmtId="14" fontId="4" fillId="2" borderId="3" xfId="0" applyNumberFormat="1" applyFont="1" applyFill="1" applyBorder="1" applyAlignment="1" applyProtection="1">
      <alignment horizontal="center" wrapText="1"/>
    </xf>
    <xf numFmtId="0" fontId="4" fillId="2" borderId="0" xfId="0" applyFont="1" applyFill="1" applyAlignment="1" applyProtection="1">
      <alignment horizontal="center"/>
    </xf>
    <xf numFmtId="0" fontId="4" fillId="0" borderId="1" xfId="0" applyFont="1" applyFill="1" applyBorder="1" applyProtection="1"/>
    <xf numFmtId="0" fontId="6" fillId="2" borderId="0" xfId="0" applyFont="1" applyFill="1"/>
    <xf numFmtId="0" fontId="3" fillId="2" borderId="4" xfId="0" applyFont="1" applyFill="1" applyBorder="1"/>
    <xf numFmtId="0" fontId="4" fillId="2" borderId="5" xfId="0" applyFont="1" applyFill="1" applyBorder="1" applyAlignment="1">
      <alignment horizontal="center"/>
    </xf>
    <xf numFmtId="0" fontId="4" fillId="2" borderId="6" xfId="0" applyFont="1" applyFill="1" applyBorder="1" applyAlignment="1" applyProtection="1">
      <alignment horizontal="center"/>
      <protection hidden="1"/>
    </xf>
    <xf numFmtId="0" fontId="7" fillId="2" borderId="7" xfId="0" applyFont="1" applyFill="1" applyBorder="1" applyAlignment="1" applyProtection="1">
      <alignment wrapText="1"/>
    </xf>
    <xf numFmtId="0" fontId="3" fillId="2" borderId="8" xfId="0" applyFont="1" applyFill="1" applyBorder="1" applyAlignment="1" applyProtection="1">
      <alignment wrapText="1"/>
    </xf>
    <xf numFmtId="164" fontId="3" fillId="2" borderId="9" xfId="0" applyNumberFormat="1" applyFont="1" applyFill="1" applyBorder="1" applyAlignment="1" applyProtection="1">
      <alignment horizontal="right" wrapText="1"/>
      <protection hidden="1"/>
    </xf>
    <xf numFmtId="0" fontId="7" fillId="2" borderId="10" xfId="0" applyFont="1" applyFill="1" applyBorder="1" applyAlignment="1" applyProtection="1">
      <alignment wrapText="1"/>
    </xf>
    <xf numFmtId="164" fontId="3" fillId="2" borderId="11" xfId="0" applyNumberFormat="1" applyFont="1" applyFill="1" applyBorder="1" applyAlignment="1" applyProtection="1">
      <alignment wrapText="1"/>
    </xf>
    <xf numFmtId="4" fontId="3" fillId="2" borderId="12" xfId="0" applyNumberFormat="1" applyFont="1" applyFill="1" applyBorder="1" applyAlignment="1" applyProtection="1">
      <alignment horizontal="right" wrapText="1"/>
      <protection hidden="1"/>
    </xf>
    <xf numFmtId="0" fontId="3" fillId="2" borderId="11" xfId="0" applyFont="1" applyFill="1" applyBorder="1" applyAlignment="1" applyProtection="1">
      <alignment wrapText="1"/>
    </xf>
    <xf numFmtId="164" fontId="7" fillId="2" borderId="12" xfId="0" applyNumberFormat="1" applyFont="1" applyFill="1" applyBorder="1" applyAlignment="1" applyProtection="1">
      <alignment horizontal="right" wrapText="1"/>
      <protection hidden="1"/>
    </xf>
    <xf numFmtId="0" fontId="4" fillId="2" borderId="13" xfId="0" applyFont="1" applyFill="1" applyBorder="1" applyAlignment="1"/>
    <xf numFmtId="0" fontId="3" fillId="2" borderId="0" xfId="0" applyFont="1" applyFill="1" applyBorder="1"/>
    <xf numFmtId="0" fontId="4" fillId="2" borderId="14" xfId="0" applyFont="1" applyFill="1" applyBorder="1" applyAlignment="1">
      <alignment horizontal="center"/>
    </xf>
    <xf numFmtId="0" fontId="4" fillId="2" borderId="15" xfId="0" applyFont="1" applyFill="1" applyBorder="1" applyAlignment="1" applyProtection="1">
      <alignment horizontal="center"/>
      <protection hidden="1"/>
    </xf>
    <xf numFmtId="0" fontId="7" fillId="2" borderId="16" xfId="0" applyFont="1" applyFill="1" applyBorder="1" applyAlignment="1">
      <alignment wrapText="1"/>
    </xf>
    <xf numFmtId="0" fontId="3" fillId="2" borderId="17" xfId="0" applyFont="1" applyFill="1" applyBorder="1" applyAlignment="1">
      <alignment wrapText="1"/>
    </xf>
    <xf numFmtId="0" fontId="7" fillId="2" borderId="10" xfId="0" applyFont="1" applyFill="1" applyBorder="1" applyAlignment="1">
      <alignment wrapText="1"/>
    </xf>
    <xf numFmtId="0" fontId="3" fillId="2" borderId="11" xfId="0" applyFont="1" applyFill="1" applyBorder="1" applyAlignment="1">
      <alignment wrapText="1"/>
    </xf>
    <xf numFmtId="0" fontId="3" fillId="2" borderId="12" xfId="0" applyFont="1" applyFill="1" applyBorder="1" applyAlignment="1" applyProtection="1">
      <alignment horizontal="right" wrapText="1"/>
      <protection hidden="1"/>
    </xf>
    <xf numFmtId="3" fontId="3" fillId="2" borderId="12" xfId="0" applyNumberFormat="1" applyFont="1" applyFill="1" applyBorder="1" applyAlignment="1" applyProtection="1">
      <alignment horizontal="right" wrapText="1"/>
      <protection hidden="1"/>
    </xf>
    <xf numFmtId="0" fontId="7" fillId="2" borderId="11" xfId="0" applyFont="1" applyFill="1" applyBorder="1" applyAlignment="1">
      <alignment wrapText="1"/>
    </xf>
    <xf numFmtId="164" fontId="7" fillId="2" borderId="0" xfId="0" applyNumberFormat="1" applyFont="1" applyFill="1" applyBorder="1" applyAlignment="1" applyProtection="1">
      <alignment horizontal="right" wrapText="1"/>
      <protection hidden="1"/>
    </xf>
    <xf numFmtId="0" fontId="4" fillId="2" borderId="4" xfId="0" applyFont="1" applyFill="1" applyBorder="1" applyAlignment="1" applyProtection="1">
      <alignment horizontal="center"/>
      <protection hidden="1"/>
    </xf>
    <xf numFmtId="0" fontId="7" fillId="2" borderId="7" xfId="0" applyFont="1" applyFill="1" applyBorder="1" applyAlignment="1">
      <alignment wrapText="1"/>
    </xf>
    <xf numFmtId="0" fontId="3" fillId="2" borderId="8" xfId="0" applyFont="1" applyFill="1" applyBorder="1" applyAlignment="1">
      <alignment wrapText="1"/>
    </xf>
    <xf numFmtId="164" fontId="3" fillId="2" borderId="7" xfId="0" applyNumberFormat="1" applyFont="1" applyFill="1" applyBorder="1" applyAlignment="1" applyProtection="1">
      <alignment horizontal="right" wrapText="1"/>
      <protection hidden="1"/>
    </xf>
    <xf numFmtId="0" fontId="3" fillId="2" borderId="10" xfId="0" applyFont="1" applyFill="1" applyBorder="1" applyAlignment="1" applyProtection="1">
      <alignment horizontal="right" wrapText="1"/>
      <protection hidden="1"/>
    </xf>
    <xf numFmtId="164" fontId="7" fillId="2" borderId="10" xfId="0" applyNumberFormat="1" applyFont="1" applyFill="1" applyBorder="1" applyAlignment="1" applyProtection="1">
      <alignment horizontal="right" wrapText="1"/>
      <protection hidden="1"/>
    </xf>
    <xf numFmtId="4" fontId="3" fillId="2" borderId="10" xfId="0" applyNumberFormat="1" applyFont="1" applyFill="1" applyBorder="1" applyAlignment="1" applyProtection="1">
      <alignment horizontal="right" wrapText="1"/>
      <protection hidden="1"/>
    </xf>
    <xf numFmtId="0" fontId="3" fillId="2" borderId="7" xfId="0" applyFont="1" applyFill="1" applyBorder="1" applyAlignment="1" applyProtection="1">
      <alignment horizontal="right" wrapText="1"/>
      <protection hidden="1"/>
    </xf>
    <xf numFmtId="0" fontId="7" fillId="2" borderId="10" xfId="0" applyFont="1" applyFill="1" applyBorder="1"/>
    <xf numFmtId="166" fontId="3" fillId="2" borderId="10" xfId="0" applyNumberFormat="1" applyFont="1" applyFill="1" applyBorder="1" applyAlignment="1" applyProtection="1">
      <alignment horizontal="right" wrapText="1"/>
      <protection hidden="1"/>
    </xf>
    <xf numFmtId="0" fontId="4" fillId="2" borderId="4" xfId="0" applyFont="1" applyFill="1" applyBorder="1"/>
    <xf numFmtId="166" fontId="3" fillId="2" borderId="7" xfId="0" applyNumberFormat="1" applyFont="1" applyFill="1" applyBorder="1" applyAlignment="1" applyProtection="1">
      <alignment horizontal="right" wrapText="1"/>
      <protection hidden="1"/>
    </xf>
    <xf numFmtId="164" fontId="3" fillId="2" borderId="10" xfId="0" applyNumberFormat="1" applyFont="1" applyFill="1" applyBorder="1" applyAlignment="1" applyProtection="1">
      <alignment horizontal="right" wrapText="1"/>
      <protection hidden="1"/>
    </xf>
    <xf numFmtId="9" fontId="3" fillId="2" borderId="10" xfId="0" applyNumberFormat="1" applyFont="1" applyFill="1" applyBorder="1" applyAlignment="1" applyProtection="1">
      <alignment horizontal="right" wrapText="1"/>
      <protection hidden="1"/>
    </xf>
    <xf numFmtId="4" fontId="3" fillId="2" borderId="0" xfId="0" applyNumberFormat="1" applyFont="1" applyFill="1"/>
    <xf numFmtId="0" fontId="7" fillId="2" borderId="7" xfId="0" applyFont="1" applyFill="1" applyBorder="1"/>
    <xf numFmtId="0" fontId="3" fillId="2" borderId="8" xfId="0" applyFont="1" applyFill="1" applyBorder="1"/>
    <xf numFmtId="164" fontId="7" fillId="2" borderId="11" xfId="0" applyNumberFormat="1" applyFont="1" applyFill="1" applyBorder="1" applyAlignment="1">
      <alignment horizontal="left" wrapText="1"/>
    </xf>
    <xf numFmtId="0" fontId="4" fillId="2" borderId="0" xfId="0" applyFont="1" applyFill="1" applyBorder="1" applyAlignment="1"/>
    <xf numFmtId="0" fontId="3" fillId="2" borderId="0" xfId="0" applyFont="1" applyFill="1" applyBorder="1" applyProtection="1">
      <protection hidden="1"/>
    </xf>
    <xf numFmtId="0" fontId="4" fillId="2" borderId="0" xfId="0" applyFont="1" applyFill="1" applyBorder="1"/>
    <xf numFmtId="0" fontId="4" fillId="2" borderId="0" xfId="0" applyFont="1" applyFill="1" applyBorder="1" applyAlignment="1">
      <alignment horizontal="center"/>
    </xf>
    <xf numFmtId="0" fontId="4" fillId="2" borderId="0" xfId="0" applyFont="1" applyFill="1" applyBorder="1" applyAlignment="1" applyProtection="1">
      <alignment horizontal="center"/>
      <protection hidden="1"/>
    </xf>
    <xf numFmtId="0" fontId="7" fillId="2" borderId="0" xfId="0" applyFont="1" applyFill="1" applyBorder="1" applyAlignment="1">
      <alignment wrapText="1"/>
    </xf>
    <xf numFmtId="0" fontId="3" fillId="2" borderId="0" xfId="0" applyFont="1" applyFill="1" applyBorder="1" applyAlignment="1">
      <alignment wrapText="1"/>
    </xf>
    <xf numFmtId="164" fontId="3" fillId="2" borderId="0" xfId="0" applyNumberFormat="1" applyFont="1" applyFill="1" applyBorder="1" applyAlignment="1" applyProtection="1">
      <alignment horizontal="right" wrapText="1"/>
      <protection hidden="1"/>
    </xf>
    <xf numFmtId="4" fontId="3" fillId="2" borderId="0" xfId="0" applyNumberFormat="1" applyFont="1" applyFill="1" applyBorder="1" applyAlignment="1" applyProtection="1">
      <alignment horizontal="right" wrapText="1"/>
      <protection hidden="1"/>
    </xf>
    <xf numFmtId="164" fontId="7" fillId="2" borderId="0" xfId="0" applyNumberFormat="1" applyFont="1" applyFill="1" applyBorder="1" applyAlignment="1">
      <alignment horizontal="left" wrapText="1"/>
    </xf>
    <xf numFmtId="40" fontId="3" fillId="2" borderId="10" xfId="0" applyNumberFormat="1" applyFont="1" applyFill="1" applyBorder="1" applyAlignment="1" applyProtection="1">
      <alignment horizontal="right" wrapText="1"/>
      <protection hidden="1"/>
    </xf>
    <xf numFmtId="38" fontId="3" fillId="2" borderId="7" xfId="0" applyNumberFormat="1" applyFont="1" applyFill="1" applyBorder="1" applyAlignment="1" applyProtection="1">
      <alignment horizontal="right" wrapText="1"/>
      <protection hidden="1"/>
    </xf>
    <xf numFmtId="167" fontId="3" fillId="2" borderId="10" xfId="0" applyNumberFormat="1" applyFont="1" applyFill="1" applyBorder="1" applyAlignment="1" applyProtection="1">
      <alignment horizontal="right" wrapText="1"/>
      <protection hidden="1"/>
    </xf>
    <xf numFmtId="168" fontId="3" fillId="2" borderId="0" xfId="0" applyNumberFormat="1" applyFont="1" applyFill="1" applyProtection="1">
      <protection hidden="1"/>
    </xf>
    <xf numFmtId="3" fontId="3" fillId="2" borderId="10" xfId="0" applyNumberFormat="1" applyFont="1" applyFill="1" applyBorder="1" applyAlignment="1" applyProtection="1">
      <alignment horizontal="right" wrapText="1"/>
      <protection hidden="1"/>
    </xf>
    <xf numFmtId="10" fontId="3" fillId="2" borderId="10" xfId="2" applyNumberFormat="1" applyFont="1" applyFill="1" applyBorder="1" applyAlignment="1" applyProtection="1">
      <alignment horizontal="right" wrapText="1"/>
      <protection hidden="1"/>
    </xf>
    <xf numFmtId="164" fontId="4" fillId="0" borderId="1" xfId="0" applyNumberFormat="1" applyFont="1" applyFill="1" applyBorder="1" applyAlignment="1" applyProtection="1">
      <alignment horizontal="right" wrapText="1"/>
    </xf>
    <xf numFmtId="0" fontId="0" fillId="0" borderId="0" xfId="0" applyAlignment="1">
      <alignment wrapText="1"/>
    </xf>
    <xf numFmtId="0" fontId="10" fillId="0" borderId="0" xfId="1" applyAlignment="1" applyProtection="1">
      <alignment horizontal="left"/>
      <protection locked="0"/>
    </xf>
    <xf numFmtId="0" fontId="0" fillId="0" borderId="0" xfId="0" applyAlignment="1"/>
    <xf numFmtId="0" fontId="11" fillId="2" borderId="0" xfId="1" applyFont="1" applyFill="1" applyAlignment="1" applyProtection="1"/>
    <xf numFmtId="0" fontId="4" fillId="2" borderId="0" xfId="0" applyFont="1" applyFill="1" applyBorder="1" applyAlignment="1">
      <alignment wrapText="1"/>
    </xf>
    <xf numFmtId="0" fontId="5" fillId="4" borderId="1" xfId="0" applyFont="1" applyFill="1" applyBorder="1" applyProtection="1">
      <protection locked="0"/>
    </xf>
    <xf numFmtId="0" fontId="5" fillId="4" borderId="1" xfId="0" applyFont="1" applyFill="1" applyBorder="1" applyAlignment="1" applyProtection="1">
      <alignment horizontal="right" wrapText="1"/>
      <protection locked="0"/>
    </xf>
    <xf numFmtId="1" fontId="5" fillId="4" borderId="18" xfId="0" applyNumberFormat="1" applyFont="1" applyFill="1" applyBorder="1" applyAlignment="1" applyProtection="1">
      <alignment horizontal="right" wrapText="1"/>
      <protection locked="0"/>
    </xf>
    <xf numFmtId="164" fontId="5" fillId="4" borderId="1" xfId="0" applyNumberFormat="1" applyFont="1" applyFill="1" applyBorder="1" applyAlignment="1" applyProtection="1">
      <alignment horizontal="right" wrapText="1"/>
      <protection locked="0"/>
    </xf>
    <xf numFmtId="9" fontId="5" fillId="4" borderId="1" xfId="0" applyNumberFormat="1" applyFont="1" applyFill="1" applyBorder="1" applyAlignment="1" applyProtection="1">
      <alignment horizontal="right" wrapText="1"/>
      <protection locked="0"/>
    </xf>
    <xf numFmtId="165" fontId="5" fillId="4" borderId="1" xfId="0" applyNumberFormat="1" applyFont="1" applyFill="1" applyBorder="1" applyAlignment="1" applyProtection="1">
      <alignment horizontal="right" wrapText="1"/>
      <protection locked="0"/>
    </xf>
    <xf numFmtId="165" fontId="5" fillId="4" borderId="1" xfId="0" applyNumberFormat="1" applyFont="1" applyFill="1" applyBorder="1" applyProtection="1">
      <protection locked="0"/>
    </xf>
    <xf numFmtId="14" fontId="5" fillId="4" borderId="1" xfId="0" applyNumberFormat="1" applyFont="1" applyFill="1" applyBorder="1" applyProtection="1">
      <protection locked="0"/>
    </xf>
    <xf numFmtId="0" fontId="4" fillId="2" borderId="0" xfId="0" applyFont="1" applyFill="1" applyProtection="1">
      <protection locked="0"/>
    </xf>
    <xf numFmtId="0" fontId="4" fillId="2" borderId="0" xfId="0" applyFont="1" applyFill="1" applyProtection="1">
      <protection hidden="1"/>
    </xf>
    <xf numFmtId="0" fontId="3" fillId="2" borderId="0" xfId="0" applyFont="1" applyFill="1" applyAlignment="1" applyProtection="1">
      <alignment wrapText="1"/>
      <protection hidden="1"/>
    </xf>
    <xf numFmtId="0" fontId="3" fillId="2" borderId="0" xfId="0" applyFont="1" applyFill="1" applyBorder="1" applyAlignment="1" applyProtection="1">
      <alignment horizontal="right" vertical="top" wrapText="1"/>
      <protection hidden="1"/>
    </xf>
    <xf numFmtId="4" fontId="3" fillId="2" borderId="0" xfId="0" applyNumberFormat="1" applyFont="1" applyFill="1" applyBorder="1" applyAlignment="1" applyProtection="1">
      <alignment horizontal="right" vertical="top" wrapText="1"/>
      <protection hidden="1"/>
    </xf>
    <xf numFmtId="14" fontId="3" fillId="2" borderId="0" xfId="0" applyNumberFormat="1" applyFont="1" applyFill="1" applyProtection="1">
      <protection hidden="1"/>
    </xf>
    <xf numFmtId="1" fontId="3" fillId="2" borderId="0" xfId="0" applyNumberFormat="1" applyFont="1" applyFill="1" applyProtection="1">
      <protection hidden="1"/>
    </xf>
    <xf numFmtId="3" fontId="3" fillId="2" borderId="0" xfId="0" applyNumberFormat="1" applyFont="1" applyFill="1" applyProtection="1">
      <protection hidden="1"/>
    </xf>
    <xf numFmtId="2" fontId="3" fillId="2" borderId="0" xfId="0" applyNumberFormat="1" applyFont="1" applyFill="1" applyProtection="1">
      <protection hidden="1"/>
    </xf>
    <xf numFmtId="164" fontId="3" fillId="2" borderId="0" xfId="0" applyNumberFormat="1" applyFont="1" applyFill="1" applyProtection="1">
      <protection hidden="1"/>
    </xf>
    <xf numFmtId="4" fontId="12" fillId="0" borderId="0" xfId="0" applyNumberFormat="1" applyFont="1"/>
    <xf numFmtId="0" fontId="13" fillId="4" borderId="1" xfId="0" applyFont="1" applyFill="1" applyBorder="1" applyProtection="1">
      <protection locked="0"/>
    </xf>
    <xf numFmtId="169" fontId="7" fillId="2" borderId="10" xfId="0" applyNumberFormat="1" applyFont="1" applyFill="1" applyBorder="1" applyAlignment="1" applyProtection="1">
      <alignment horizontal="right" wrapText="1"/>
      <protection hidden="1"/>
    </xf>
    <xf numFmtId="14" fontId="3" fillId="0" borderId="0" xfId="0" applyNumberFormat="1" applyFont="1"/>
    <xf numFmtId="0" fontId="8" fillId="0" borderId="19" xfId="0" applyFont="1" applyBorder="1" applyAlignment="1">
      <alignment horizontal="center" vertical="top" wrapText="1"/>
    </xf>
    <xf numFmtId="4" fontId="8" fillId="0" borderId="19" xfId="0" applyNumberFormat="1" applyFont="1" applyBorder="1" applyAlignment="1">
      <alignment horizontal="center" vertical="top" wrapText="1"/>
    </xf>
    <xf numFmtId="4" fontId="8" fillId="0" borderId="0" xfId="0" applyNumberFormat="1" applyFont="1" applyAlignment="1">
      <alignment horizontal="center" vertical="top" wrapText="1"/>
    </xf>
    <xf numFmtId="0" fontId="8" fillId="0" borderId="0" xfId="0" applyFont="1" applyAlignment="1">
      <alignment horizontal="center" vertical="top" wrapText="1"/>
    </xf>
    <xf numFmtId="4" fontId="8" fillId="0" borderId="20" xfId="0" applyNumberFormat="1" applyFont="1" applyBorder="1" applyAlignment="1">
      <alignment horizontal="center" vertical="top" wrapText="1"/>
    </xf>
    <xf numFmtId="0" fontId="8" fillId="0" borderId="20" xfId="0" applyFont="1" applyBorder="1" applyAlignment="1">
      <alignment horizontal="center" vertical="top" wrapText="1"/>
    </xf>
    <xf numFmtId="0" fontId="0" fillId="2" borderId="11" xfId="0" applyFont="1" applyFill="1" applyBorder="1" applyAlignment="1">
      <alignment wrapText="1"/>
    </xf>
    <xf numFmtId="0" fontId="14" fillId="0" borderId="0" xfId="0" applyFont="1"/>
    <xf numFmtId="0" fontId="0" fillId="2" borderId="1" xfId="0" applyFont="1" applyFill="1" applyBorder="1" applyAlignment="1" applyProtection="1"/>
    <xf numFmtId="0" fontId="15" fillId="0" borderId="0" xfId="0" applyFont="1"/>
    <xf numFmtId="4" fontId="15" fillId="0" borderId="0" xfId="0" applyNumberFormat="1" applyFont="1"/>
    <xf numFmtId="0" fontId="0" fillId="0" borderId="0" xfId="0" applyFont="1" applyProtection="1">
      <protection hidden="1"/>
    </xf>
    <xf numFmtId="0" fontId="1" fillId="2" borderId="0" xfId="0" applyFont="1" applyFill="1" applyProtection="1">
      <protection hidden="1"/>
    </xf>
    <xf numFmtId="0" fontId="0" fillId="2" borderId="0" xfId="0" applyFont="1" applyFill="1" applyProtection="1">
      <protection hidden="1"/>
    </xf>
    <xf numFmtId="8" fontId="15" fillId="0" borderId="0" xfId="0" applyNumberFormat="1" applyFont="1"/>
    <xf numFmtId="165" fontId="5" fillId="5" borderId="0" xfId="0" applyNumberFormat="1" applyFont="1" applyFill="1" applyBorder="1" applyProtection="1">
      <protection locked="0" hidden="1"/>
    </xf>
    <xf numFmtId="0" fontId="2" fillId="2" borderId="4" xfId="0" applyFont="1" applyFill="1" applyBorder="1" applyAlignment="1">
      <alignment horizontal="center" vertical="center"/>
    </xf>
    <xf numFmtId="0" fontId="9" fillId="4" borderId="0" xfId="0" applyFont="1" applyFill="1" applyAlignment="1">
      <alignment horizontal="center" wrapText="1"/>
    </xf>
    <xf numFmtId="0" fontId="3" fillId="3" borderId="1" xfId="0" applyFont="1" applyFill="1" applyBorder="1" applyAlignment="1" applyProtection="1">
      <alignment horizontal="right"/>
    </xf>
    <xf numFmtId="0" fontId="4" fillId="2" borderId="13" xfId="0" applyFont="1" applyFill="1" applyBorder="1" applyAlignment="1">
      <alignment wrapText="1"/>
    </xf>
    <xf numFmtId="0" fontId="0" fillId="0" borderId="0" xfId="0" applyAlignment="1">
      <alignment wrapText="1"/>
    </xf>
    <xf numFmtId="0" fontId="10" fillId="0" borderId="0" xfId="1" applyAlignment="1" applyProtection="1">
      <alignment horizontal="left"/>
      <protection locked="0"/>
    </xf>
    <xf numFmtId="0" fontId="0" fillId="0" borderId="0" xfId="0" applyAlignment="1"/>
    <xf numFmtId="0" fontId="3" fillId="2" borderId="21" xfId="0" applyFont="1" applyFill="1" applyBorder="1" applyAlignment="1" applyProtection="1">
      <alignment horizontal="left" wrapText="1"/>
    </xf>
    <xf numFmtId="0" fontId="3" fillId="2" borderId="18" xfId="0" applyFont="1" applyFill="1" applyBorder="1" applyAlignment="1" applyProtection="1">
      <alignment horizontal="left" wrapText="1"/>
    </xf>
    <xf numFmtId="0" fontId="3" fillId="3" borderId="21" xfId="0" applyFont="1" applyFill="1" applyBorder="1" applyAlignment="1" applyProtection="1">
      <alignment horizontal="left" wrapText="1"/>
    </xf>
    <xf numFmtId="0" fontId="3" fillId="3" borderId="18" xfId="0" applyFont="1" applyFill="1" applyBorder="1" applyAlignment="1" applyProtection="1">
      <alignment horizontal="left" wrapText="1"/>
    </xf>
    <xf numFmtId="0" fontId="2" fillId="2" borderId="0" xfId="0" applyFont="1" applyFill="1" applyAlignment="1">
      <alignment horizontal="center"/>
    </xf>
    <xf numFmtId="0" fontId="0" fillId="0" borderId="22" xfId="0" applyFont="1" applyFill="1" applyBorder="1" applyAlignment="1" applyProtection="1">
      <alignment wrapText="1"/>
      <protection hidden="1"/>
    </xf>
    <xf numFmtId="0" fontId="0" fillId="0" borderId="22" xfId="0" applyBorder="1" applyAlignment="1" applyProtection="1">
      <alignment wrapText="1"/>
      <protection hidden="1"/>
    </xf>
  </cellXfs>
  <cellStyles count="3">
    <cellStyle name="Hipervínculo" xfId="1" builtinId="8"/>
    <cellStyle name="Normal" xfId="0" builtinId="0"/>
    <cellStyle name="Porcentaje"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1981200</xdr:colOff>
      <xdr:row>1</xdr:row>
      <xdr:rowOff>0</xdr:rowOff>
    </xdr:from>
    <xdr:to>
      <xdr:col>1</xdr:col>
      <xdr:colOff>3600450</xdr:colOff>
      <xdr:row>4</xdr:row>
      <xdr:rowOff>95250</xdr:rowOff>
    </xdr:to>
    <xdr:pic>
      <xdr:nvPicPr>
        <xdr:cNvPr id="1051" name="Picture 14" descr="idconline.com.mx">
          <a:extLst>
            <a:ext uri="{FF2B5EF4-FFF2-40B4-BE49-F238E27FC236}">
              <a16:creationId xmlns:a16="http://schemas.microsoft.com/office/drawing/2014/main" id="{00000000-0008-0000-0000-00001B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533650" y="161925"/>
          <a:ext cx="1619250" cy="5810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idconline.com.mx/fiscal/caso-practico/2010/cuando-un-trabajador-se-v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IV186"/>
  <sheetViews>
    <sheetView tabSelected="1" zoomScale="115" zoomScaleNormal="115" zoomScalePageLayoutView="115" workbookViewId="0">
      <selection activeCell="C19" sqref="C19"/>
    </sheetView>
  </sheetViews>
  <sheetFormatPr baseColWidth="10" defaultColWidth="10.83203125" defaultRowHeight="13" x14ac:dyDescent="0.15"/>
  <cols>
    <col min="1" max="1" width="8.33203125" style="3" customWidth="1"/>
    <col min="2" max="2" width="70" style="3" customWidth="1"/>
    <col min="3" max="3" width="24.33203125" style="3" customWidth="1"/>
    <col min="4" max="4" width="11.5" style="3" customWidth="1"/>
    <col min="5" max="5" width="9.5" style="3" customWidth="1"/>
    <col min="6" max="7" width="11.5" style="1" hidden="1" customWidth="1"/>
    <col min="8" max="8" width="14.83203125" style="3" hidden="1" customWidth="1"/>
    <col min="9" max="9" width="13.6640625" style="3" hidden="1" customWidth="1"/>
    <col min="10" max="10" width="13.5" style="3" hidden="1" customWidth="1"/>
    <col min="11" max="13" width="11.5" style="3" hidden="1" customWidth="1"/>
    <col min="14" max="14" width="17.5" style="3" hidden="1" customWidth="1"/>
    <col min="15" max="19" width="11.5" style="3" hidden="1" customWidth="1"/>
    <col min="20" max="20" width="13.5" style="3" hidden="1" customWidth="1"/>
    <col min="21" max="21" width="13.6640625" style="3" hidden="1" customWidth="1"/>
    <col min="22" max="24" width="11.5" style="3" hidden="1" customWidth="1"/>
    <col min="25" max="27" width="10.83203125" style="3" customWidth="1"/>
    <col min="28" max="16384" width="10.83203125" style="3"/>
  </cols>
  <sheetData>
    <row r="8" spans="1:23" ht="38.25" customHeight="1" x14ac:dyDescent="0.15">
      <c r="A8" s="117" t="s">
        <v>122</v>
      </c>
      <c r="B8" s="117"/>
      <c r="C8" s="117"/>
      <c r="D8" s="118" t="s">
        <v>0</v>
      </c>
      <c r="E8" s="118"/>
      <c r="H8" s="87" t="s">
        <v>1</v>
      </c>
      <c r="I8" s="88">
        <v>2020</v>
      </c>
      <c r="J8" s="2"/>
      <c r="K8" s="2" t="s">
        <v>2</v>
      </c>
      <c r="L8" s="2" t="s">
        <v>3</v>
      </c>
      <c r="M8" s="2" t="s">
        <v>4</v>
      </c>
      <c r="N8" s="2"/>
      <c r="O8" s="58"/>
      <c r="P8" s="58"/>
      <c r="Q8" s="58"/>
      <c r="R8" s="58"/>
      <c r="S8" s="28"/>
    </row>
    <row r="9" spans="1:23" ht="18" x14ac:dyDescent="0.2">
      <c r="A9" s="4" t="s">
        <v>5</v>
      </c>
      <c r="B9" s="4"/>
      <c r="C9" s="79" t="s">
        <v>116</v>
      </c>
      <c r="D9" s="118"/>
      <c r="E9" s="118"/>
      <c r="H9" s="2" t="s">
        <v>6</v>
      </c>
      <c r="I9" s="108">
        <v>123.22</v>
      </c>
      <c r="J9" s="2"/>
      <c r="K9" s="2">
        <v>1</v>
      </c>
      <c r="L9" s="2" t="s">
        <v>7</v>
      </c>
      <c r="M9" s="2">
        <v>1920</v>
      </c>
      <c r="N9" s="2"/>
      <c r="O9" s="90"/>
      <c r="P9" s="90"/>
      <c r="Q9" s="90"/>
      <c r="R9" s="90"/>
      <c r="S9" s="28"/>
      <c r="T9" s="110">
        <v>0.01</v>
      </c>
      <c r="U9" s="110">
        <v>578.52</v>
      </c>
      <c r="V9" s="110">
        <v>0</v>
      </c>
      <c r="W9" s="110">
        <v>1.92</v>
      </c>
    </row>
    <row r="10" spans="1:23" ht="12" hidden="1" customHeight="1" x14ac:dyDescent="0.2">
      <c r="A10" s="5" t="s">
        <v>8</v>
      </c>
      <c r="B10" s="6"/>
      <c r="C10" s="80" t="s">
        <v>6</v>
      </c>
      <c r="H10" s="2" t="s">
        <v>9</v>
      </c>
      <c r="I10" s="1">
        <v>68.28</v>
      </c>
      <c r="J10" s="2"/>
      <c r="K10" s="2">
        <v>2</v>
      </c>
      <c r="L10" s="2" t="s">
        <v>10</v>
      </c>
      <c r="M10" s="2">
        <v>1921</v>
      </c>
      <c r="N10" s="2"/>
      <c r="O10" s="90"/>
      <c r="P10" s="91"/>
      <c r="Q10" s="90"/>
      <c r="R10" s="90"/>
      <c r="S10" s="28"/>
      <c r="T10" s="110">
        <v>578.53</v>
      </c>
      <c r="U10" s="111">
        <v>4910.18</v>
      </c>
      <c r="V10" s="110">
        <v>11.11</v>
      </c>
      <c r="W10" s="110">
        <v>6.4</v>
      </c>
    </row>
    <row r="11" spans="1:23" ht="18" x14ac:dyDescent="0.2">
      <c r="A11" s="109" t="s">
        <v>115</v>
      </c>
      <c r="B11" s="4"/>
      <c r="C11" s="73">
        <v>86.88</v>
      </c>
      <c r="H11" s="2"/>
      <c r="I11" s="1"/>
      <c r="J11" s="2"/>
      <c r="K11" s="2">
        <v>3</v>
      </c>
      <c r="L11" s="2" t="s">
        <v>11</v>
      </c>
      <c r="M11" s="2">
        <v>1922</v>
      </c>
      <c r="N11" s="2"/>
      <c r="O11" s="91"/>
      <c r="P11" s="91"/>
      <c r="Q11" s="90"/>
      <c r="R11" s="90"/>
      <c r="S11" s="28"/>
      <c r="T11" s="111">
        <v>4910.1899999999996</v>
      </c>
      <c r="U11" s="111">
        <v>8629.2000000000007</v>
      </c>
      <c r="V11" s="110">
        <v>288.33</v>
      </c>
      <c r="W11" s="110">
        <v>10.88</v>
      </c>
    </row>
    <row r="12" spans="1:23" ht="18" x14ac:dyDescent="0.2">
      <c r="A12" s="119" t="s">
        <v>12</v>
      </c>
      <c r="B12" s="119"/>
      <c r="C12" s="8" t="s">
        <v>13</v>
      </c>
      <c r="D12" s="9" t="s">
        <v>14</v>
      </c>
      <c r="E12" s="9" t="s">
        <v>15</v>
      </c>
      <c r="H12" s="2" t="s">
        <v>16</v>
      </c>
      <c r="I12" s="2"/>
      <c r="J12" s="2"/>
      <c r="K12" s="2">
        <v>4</v>
      </c>
      <c r="L12" s="2" t="s">
        <v>17</v>
      </c>
      <c r="M12" s="2">
        <v>1923</v>
      </c>
      <c r="N12" s="2"/>
      <c r="O12" s="91"/>
      <c r="P12" s="91"/>
      <c r="Q12" s="90"/>
      <c r="R12" s="90"/>
      <c r="S12" s="28"/>
      <c r="T12" s="111">
        <v>8629.2099999999991</v>
      </c>
      <c r="U12" s="111">
        <v>10031.07</v>
      </c>
      <c r="V12" s="110">
        <v>692.96</v>
      </c>
      <c r="W12" s="110">
        <v>16</v>
      </c>
    </row>
    <row r="13" spans="1:23" ht="18" x14ac:dyDescent="0.2">
      <c r="A13" s="10"/>
      <c r="B13" s="11"/>
      <c r="C13" s="81">
        <v>15</v>
      </c>
      <c r="D13" s="79" t="s">
        <v>18</v>
      </c>
      <c r="E13" s="98">
        <v>2020</v>
      </c>
      <c r="H13" s="2" t="str">
        <f>CONCATENATE(C13,D13,E13)</f>
        <v>15Mayo2020</v>
      </c>
      <c r="I13" s="2"/>
      <c r="J13" s="2"/>
      <c r="K13" s="2">
        <v>5</v>
      </c>
      <c r="L13" s="2" t="s">
        <v>18</v>
      </c>
      <c r="M13" s="2">
        <v>1924</v>
      </c>
      <c r="N13" s="2"/>
      <c r="O13" s="91"/>
      <c r="P13" s="91"/>
      <c r="Q13" s="90"/>
      <c r="R13" s="90"/>
      <c r="S13" s="28"/>
      <c r="T13" s="111">
        <v>10031.08</v>
      </c>
      <c r="U13" s="111">
        <v>12009.94</v>
      </c>
      <c r="V13" s="110">
        <v>917.26</v>
      </c>
      <c r="W13" s="110">
        <v>17.920000000000002</v>
      </c>
    </row>
    <row r="14" spans="1:23" ht="18" x14ac:dyDescent="0.2">
      <c r="A14" s="119" t="s">
        <v>19</v>
      </c>
      <c r="B14" s="119"/>
      <c r="C14" s="12" t="s">
        <v>13</v>
      </c>
      <c r="D14" s="13" t="s">
        <v>14</v>
      </c>
      <c r="E14" s="9" t="s">
        <v>15</v>
      </c>
      <c r="H14" s="2"/>
      <c r="I14" s="2"/>
      <c r="J14" s="2"/>
      <c r="K14" s="2">
        <v>6</v>
      </c>
      <c r="L14" s="2" t="s">
        <v>20</v>
      </c>
      <c r="M14" s="2">
        <v>1925</v>
      </c>
      <c r="N14" s="2"/>
      <c r="O14" s="91"/>
      <c r="P14" s="91"/>
      <c r="Q14" s="91"/>
      <c r="R14" s="90"/>
      <c r="S14" s="28"/>
      <c r="T14" s="111">
        <v>12009.95</v>
      </c>
      <c r="U14" s="111">
        <v>24222.31</v>
      </c>
      <c r="V14" s="111">
        <v>1271.8699999999999</v>
      </c>
      <c r="W14" s="110">
        <v>21.36</v>
      </c>
    </row>
    <row r="15" spans="1:23" ht="18" x14ac:dyDescent="0.2">
      <c r="A15" s="10"/>
      <c r="B15" s="11"/>
      <c r="C15" s="81">
        <v>12</v>
      </c>
      <c r="D15" s="79" t="s">
        <v>10</v>
      </c>
      <c r="E15" s="14">
        <v>2020</v>
      </c>
      <c r="H15" s="2" t="str">
        <f>CONCATENATE(C15,D15,E15)</f>
        <v>12Febrero2020</v>
      </c>
      <c r="I15" s="89"/>
      <c r="J15" s="2"/>
      <c r="K15" s="2">
        <v>7</v>
      </c>
      <c r="L15" s="2" t="s">
        <v>21</v>
      </c>
      <c r="M15" s="2">
        <v>1926</v>
      </c>
      <c r="N15" s="2"/>
      <c r="O15" s="91"/>
      <c r="P15" s="91"/>
      <c r="Q15" s="91"/>
      <c r="R15" s="90"/>
      <c r="S15" s="28"/>
      <c r="T15" s="111">
        <v>24222.32</v>
      </c>
      <c r="U15" s="111">
        <v>38177.69</v>
      </c>
      <c r="V15" s="111">
        <v>3880.44</v>
      </c>
      <c r="W15" s="110">
        <v>23.52</v>
      </c>
    </row>
    <row r="16" spans="1:23" ht="16.5" customHeight="1" x14ac:dyDescent="0.2">
      <c r="A16" s="5" t="s">
        <v>22</v>
      </c>
      <c r="B16" s="6"/>
      <c r="C16" s="82">
        <v>1000</v>
      </c>
      <c r="H16" s="2" t="s">
        <v>23</v>
      </c>
      <c r="I16" s="2"/>
      <c r="J16" s="2"/>
      <c r="K16" s="2">
        <v>8</v>
      </c>
      <c r="L16" s="2" t="s">
        <v>24</v>
      </c>
      <c r="M16" s="2">
        <v>1927</v>
      </c>
      <c r="N16" s="2"/>
      <c r="O16" s="91"/>
      <c r="P16" s="90"/>
      <c r="Q16" s="91"/>
      <c r="R16" s="90"/>
      <c r="S16" s="28"/>
      <c r="T16" s="111">
        <v>38177.699999999997</v>
      </c>
      <c r="U16" s="111">
        <v>72887.5</v>
      </c>
      <c r="V16" s="111">
        <v>7162.74</v>
      </c>
      <c r="W16" s="110">
        <v>30</v>
      </c>
    </row>
    <row r="17" spans="1:23" ht="18" x14ac:dyDescent="0.2">
      <c r="A17" s="7" t="s">
        <v>26</v>
      </c>
      <c r="B17" s="4"/>
      <c r="C17" s="80">
        <v>18</v>
      </c>
      <c r="H17" s="92">
        <v>43831</v>
      </c>
      <c r="I17" s="2"/>
      <c r="J17" s="2"/>
      <c r="K17" s="2">
        <v>9</v>
      </c>
      <c r="L17" s="2" t="s">
        <v>27</v>
      </c>
      <c r="M17" s="2">
        <v>1928</v>
      </c>
      <c r="N17" s="2"/>
      <c r="O17" s="58"/>
      <c r="P17" s="58"/>
      <c r="Q17" s="58"/>
      <c r="R17" s="58"/>
      <c r="S17" s="28"/>
      <c r="T17" s="111">
        <v>72887.509999999995</v>
      </c>
      <c r="U17" s="111">
        <v>97183.33</v>
      </c>
      <c r="V17" s="111">
        <v>17575.689999999999</v>
      </c>
      <c r="W17" s="110">
        <v>32</v>
      </c>
    </row>
    <row r="18" spans="1:23" ht="18" x14ac:dyDescent="0.2">
      <c r="A18" s="5" t="s">
        <v>28</v>
      </c>
      <c r="B18" s="6"/>
      <c r="C18" s="80">
        <v>12</v>
      </c>
      <c r="H18" s="92">
        <v>44196</v>
      </c>
      <c r="I18" s="2"/>
      <c r="J18" s="2"/>
      <c r="K18" s="2">
        <v>10</v>
      </c>
      <c r="L18" s="2" t="s">
        <v>29</v>
      </c>
      <c r="M18" s="2">
        <v>1929</v>
      </c>
      <c r="N18" s="2"/>
      <c r="O18" s="58"/>
      <c r="P18" s="58"/>
      <c r="Q18" s="58"/>
      <c r="R18" s="58"/>
      <c r="S18" s="28"/>
      <c r="T18" s="111">
        <v>97183.34</v>
      </c>
      <c r="U18" s="111">
        <v>291550</v>
      </c>
      <c r="V18" s="111">
        <v>25350.35</v>
      </c>
      <c r="W18" s="110">
        <v>34</v>
      </c>
    </row>
    <row r="19" spans="1:23" ht="18" x14ac:dyDescent="0.2">
      <c r="A19" s="7" t="s">
        <v>30</v>
      </c>
      <c r="B19" s="4"/>
      <c r="C19" s="80">
        <v>1</v>
      </c>
      <c r="H19" s="2"/>
      <c r="I19" s="2"/>
      <c r="J19" s="2"/>
      <c r="K19" s="2">
        <v>11</v>
      </c>
      <c r="L19" s="2" t="s">
        <v>31</v>
      </c>
      <c r="M19" s="2">
        <v>1930</v>
      </c>
      <c r="N19" s="2"/>
      <c r="O19" s="90"/>
      <c r="P19" s="91"/>
      <c r="Q19" s="90"/>
      <c r="R19" s="58"/>
      <c r="S19" s="28"/>
      <c r="T19" s="111">
        <v>291550.01</v>
      </c>
      <c r="U19" s="110" t="s">
        <v>25</v>
      </c>
      <c r="V19" s="111">
        <v>91435.02</v>
      </c>
      <c r="W19" s="110">
        <v>35</v>
      </c>
    </row>
    <row r="20" spans="1:23" ht="14" thickBot="1" x14ac:dyDescent="0.2">
      <c r="A20" s="5" t="s">
        <v>32</v>
      </c>
      <c r="B20" s="6"/>
      <c r="C20" s="83">
        <v>0.25</v>
      </c>
      <c r="H20" s="2" t="s">
        <v>33</v>
      </c>
      <c r="I20" s="2"/>
      <c r="J20" s="2"/>
      <c r="K20" s="2">
        <v>12</v>
      </c>
      <c r="L20" s="2" t="s">
        <v>34</v>
      </c>
      <c r="M20" s="2">
        <v>1931</v>
      </c>
      <c r="N20" s="2"/>
      <c r="O20" s="91"/>
      <c r="P20" s="91"/>
      <c r="Q20" s="90"/>
      <c r="R20" s="58"/>
      <c r="S20" s="28"/>
    </row>
    <row r="21" spans="1:23" ht="29.25" customHeight="1" thickTop="1" x14ac:dyDescent="0.15">
      <c r="A21" s="124" t="s">
        <v>110</v>
      </c>
      <c r="B21" s="125"/>
      <c r="C21" s="84">
        <v>0</v>
      </c>
      <c r="H21" s="92">
        <f>H13-1</f>
        <v>43965</v>
      </c>
      <c r="I21" s="2"/>
      <c r="J21" s="2"/>
      <c r="K21" s="2">
        <v>13</v>
      </c>
      <c r="L21" s="2"/>
      <c r="M21" s="2">
        <v>1932</v>
      </c>
      <c r="N21" s="2"/>
      <c r="O21" s="91"/>
      <c r="P21" s="91"/>
      <c r="Q21" s="90"/>
      <c r="R21" s="58"/>
      <c r="S21" s="28"/>
      <c r="T21" s="101">
        <v>0.01</v>
      </c>
      <c r="U21" s="102">
        <v>1768.96</v>
      </c>
      <c r="V21" s="101">
        <v>407.02</v>
      </c>
    </row>
    <row r="22" spans="1:23" ht="15.75" customHeight="1" x14ac:dyDescent="0.15">
      <c r="A22" s="5" t="s">
        <v>35</v>
      </c>
      <c r="B22" s="6"/>
      <c r="C22" s="85">
        <v>0</v>
      </c>
      <c r="H22" s="2"/>
      <c r="I22" s="2"/>
      <c r="J22" s="2"/>
      <c r="K22" s="2">
        <v>14</v>
      </c>
      <c r="L22" s="2"/>
      <c r="M22" s="2">
        <v>1933</v>
      </c>
      <c r="N22" s="2"/>
      <c r="O22" s="91"/>
      <c r="P22" s="91"/>
      <c r="Q22" s="90"/>
      <c r="R22" s="58"/>
      <c r="S22" s="28"/>
      <c r="T22" s="103">
        <v>1768.97</v>
      </c>
      <c r="U22" s="103">
        <v>2653.38</v>
      </c>
      <c r="V22" s="104">
        <v>406.83</v>
      </c>
    </row>
    <row r="23" spans="1:23" x14ac:dyDescent="0.15">
      <c r="A23" s="7" t="s">
        <v>36</v>
      </c>
      <c r="B23" s="4"/>
      <c r="C23" s="85">
        <v>0</v>
      </c>
      <c r="H23" s="2"/>
      <c r="I23" s="2"/>
      <c r="J23" s="2"/>
      <c r="K23" s="2">
        <v>15</v>
      </c>
      <c r="L23" s="2"/>
      <c r="M23" s="2">
        <v>1934</v>
      </c>
      <c r="N23" s="2"/>
      <c r="O23" s="91"/>
      <c r="P23" s="91"/>
      <c r="Q23" s="90"/>
      <c r="R23" s="58"/>
      <c r="S23" s="28"/>
      <c r="T23" s="103">
        <v>2653.39</v>
      </c>
      <c r="U23" s="103">
        <v>3472.84</v>
      </c>
      <c r="V23" s="104">
        <v>406.62</v>
      </c>
    </row>
    <row r="24" spans="1:23" ht="37.5" customHeight="1" x14ac:dyDescent="0.15">
      <c r="A24" s="126" t="s">
        <v>37</v>
      </c>
      <c r="B24" s="127"/>
      <c r="C24" s="85">
        <f>3947.37+3947.37</f>
        <v>7894.74</v>
      </c>
      <c r="H24" s="93">
        <f>+C13</f>
        <v>15</v>
      </c>
      <c r="I24" s="93" t="str">
        <f>+D13</f>
        <v>Mayo</v>
      </c>
      <c r="J24" s="93">
        <f>+E13</f>
        <v>2020</v>
      </c>
      <c r="K24" s="2">
        <v>16</v>
      </c>
      <c r="L24" s="2"/>
      <c r="M24" s="2">
        <v>1935</v>
      </c>
      <c r="N24" s="2"/>
      <c r="O24" s="91"/>
      <c r="P24" s="91"/>
      <c r="Q24" s="90"/>
      <c r="R24" s="58"/>
      <c r="S24" s="28"/>
      <c r="T24" s="103">
        <v>3472.85</v>
      </c>
      <c r="U24" s="103">
        <v>3537.87</v>
      </c>
      <c r="V24" s="104">
        <v>392.77</v>
      </c>
    </row>
    <row r="25" spans="1:23" ht="13.5" customHeight="1" x14ac:dyDescent="0.15">
      <c r="A25" s="7" t="s">
        <v>38</v>
      </c>
      <c r="B25" s="4"/>
      <c r="C25" s="85">
        <f>99.02+99.02</f>
        <v>198.04</v>
      </c>
      <c r="E25" s="2"/>
      <c r="H25" s="93">
        <f>+C15</f>
        <v>12</v>
      </c>
      <c r="I25" s="93" t="str">
        <f>+D15</f>
        <v>Febrero</v>
      </c>
      <c r="J25" s="93">
        <f>+E15</f>
        <v>2020</v>
      </c>
      <c r="K25" s="2">
        <v>17</v>
      </c>
      <c r="L25" s="2"/>
      <c r="M25" s="2">
        <v>1936</v>
      </c>
      <c r="N25" s="2"/>
      <c r="O25" s="91"/>
      <c r="P25" s="91"/>
      <c r="Q25" s="90"/>
      <c r="R25" s="58"/>
      <c r="S25" s="28"/>
      <c r="T25" s="103">
        <v>3537.88</v>
      </c>
      <c r="U25" s="103">
        <v>4446.1499999999996</v>
      </c>
      <c r="V25" s="104">
        <v>382.46</v>
      </c>
    </row>
    <row r="26" spans="1:23" x14ac:dyDescent="0.15">
      <c r="A26" s="6" t="s">
        <v>39</v>
      </c>
      <c r="B26" s="6"/>
      <c r="C26" s="86">
        <v>43831</v>
      </c>
      <c r="E26" s="2"/>
      <c r="H26" s="2"/>
      <c r="I26" s="2" t="s">
        <v>40</v>
      </c>
      <c r="J26" s="93" t="e">
        <f>DATEDIF(H13,H15,"y")</f>
        <v>#NUM!</v>
      </c>
      <c r="K26" s="2">
        <v>18</v>
      </c>
      <c r="L26" s="2"/>
      <c r="M26" s="2">
        <v>1937</v>
      </c>
      <c r="N26" s="2"/>
      <c r="O26" s="91"/>
      <c r="P26" s="91"/>
      <c r="Q26" s="90"/>
      <c r="R26" s="58"/>
      <c r="S26" s="28"/>
      <c r="T26" s="103">
        <v>4446.16</v>
      </c>
      <c r="U26" s="103">
        <v>4717.18</v>
      </c>
      <c r="V26" s="104">
        <v>354.23</v>
      </c>
    </row>
    <row r="27" spans="1:23" ht="28" customHeight="1" x14ac:dyDescent="0.15">
      <c r="A27" s="129" t="s">
        <v>121</v>
      </c>
      <c r="B27" s="130"/>
      <c r="C27" s="116"/>
      <c r="E27" s="2"/>
      <c r="H27" s="2"/>
      <c r="I27" s="2"/>
      <c r="J27" s="93"/>
      <c r="K27" s="2"/>
      <c r="L27" s="2"/>
      <c r="M27" s="2"/>
      <c r="N27" s="2"/>
      <c r="O27" s="91"/>
      <c r="P27" s="91"/>
      <c r="Q27" s="90"/>
      <c r="R27" s="58"/>
      <c r="S27" s="28"/>
      <c r="T27" s="103">
        <v>4717.1899999999996</v>
      </c>
      <c r="U27" s="103">
        <v>5335.42</v>
      </c>
      <c r="V27" s="104">
        <v>324.87</v>
      </c>
    </row>
    <row r="28" spans="1:23" x14ac:dyDescent="0.15">
      <c r="A28" s="77" t="s">
        <v>113</v>
      </c>
      <c r="G28" s="2" t="s">
        <v>41</v>
      </c>
      <c r="H28" s="2"/>
      <c r="I28" s="94" t="s">
        <v>42</v>
      </c>
      <c r="J28" s="2"/>
      <c r="K28" s="2">
        <v>19</v>
      </c>
      <c r="L28" s="2"/>
      <c r="M28" s="2">
        <v>1938</v>
      </c>
      <c r="N28" s="2"/>
      <c r="O28" s="91"/>
      <c r="P28" s="91"/>
      <c r="Q28" s="90"/>
      <c r="R28" s="58"/>
      <c r="S28" s="28"/>
      <c r="T28" s="103">
        <v>5335.43</v>
      </c>
      <c r="U28" s="103">
        <v>6224.67</v>
      </c>
      <c r="V28" s="104">
        <v>294.63</v>
      </c>
    </row>
    <row r="29" spans="1:23" x14ac:dyDescent="0.15">
      <c r="A29" s="122"/>
      <c r="B29" s="123"/>
      <c r="C29" s="15"/>
      <c r="G29" s="2">
        <f>MONTH(H13)</f>
        <v>5</v>
      </c>
      <c r="H29" s="93">
        <f>+H24</f>
        <v>15</v>
      </c>
      <c r="I29" s="93" t="str">
        <f>+I24</f>
        <v>Mayo</v>
      </c>
      <c r="J29" s="93" t="e">
        <f>IF(G29&gt;G32,(J24+J26),(J24+J26))</f>
        <v>#NUM!</v>
      </c>
      <c r="K29" s="2">
        <v>20</v>
      </c>
      <c r="L29" s="2"/>
      <c r="M29" s="2">
        <v>1939</v>
      </c>
      <c r="N29" s="2"/>
      <c r="O29" s="91"/>
      <c r="P29" s="91"/>
      <c r="Q29" s="90"/>
      <c r="R29" s="58"/>
      <c r="S29" s="28"/>
      <c r="T29" s="103">
        <v>6224.68</v>
      </c>
      <c r="U29" s="103">
        <v>7113.9</v>
      </c>
      <c r="V29" s="104">
        <v>253.54</v>
      </c>
    </row>
    <row r="30" spans="1:23" ht="27.75" customHeight="1" x14ac:dyDescent="0.15">
      <c r="A30" s="75"/>
      <c r="B30" s="76"/>
      <c r="C30" s="15"/>
      <c r="G30" s="2"/>
      <c r="H30" s="93"/>
      <c r="I30" s="93"/>
      <c r="J30" s="93"/>
      <c r="K30" s="2"/>
      <c r="L30" s="2"/>
      <c r="M30" s="2"/>
      <c r="N30" s="2"/>
      <c r="O30" s="91"/>
      <c r="P30" s="91"/>
      <c r="Q30" s="90"/>
      <c r="R30" s="58"/>
      <c r="S30" s="28"/>
      <c r="T30" s="103">
        <v>7113.91</v>
      </c>
      <c r="U30" s="103">
        <v>7382.33</v>
      </c>
      <c r="V30" s="104">
        <v>217.61</v>
      </c>
    </row>
    <row r="31" spans="1:23" ht="14" thickBot="1" x14ac:dyDescent="0.2">
      <c r="A31" s="75"/>
      <c r="B31" s="76"/>
      <c r="C31" s="15"/>
      <c r="G31" s="2"/>
      <c r="H31" s="93"/>
      <c r="I31" s="93"/>
      <c r="J31" s="93"/>
      <c r="K31" s="2"/>
      <c r="L31" s="2"/>
      <c r="M31" s="2"/>
      <c r="N31" s="2"/>
      <c r="O31" s="91"/>
      <c r="P31" s="91"/>
      <c r="Q31" s="90"/>
      <c r="R31" s="58"/>
      <c r="S31" s="28"/>
      <c r="T31" s="105">
        <v>7382.34</v>
      </c>
      <c r="U31" s="106" t="s">
        <v>25</v>
      </c>
      <c r="V31" s="106">
        <v>0</v>
      </c>
    </row>
    <row r="32" spans="1:23" ht="16.5" customHeight="1" thickTop="1" x14ac:dyDescent="0.2">
      <c r="A32" s="128" t="s">
        <v>43</v>
      </c>
      <c r="B32" s="128"/>
      <c r="C32" s="128"/>
      <c r="G32" s="2">
        <f>MONTH(H15)</f>
        <v>2</v>
      </c>
      <c r="H32" s="93">
        <f>+H25</f>
        <v>12</v>
      </c>
      <c r="I32" s="93" t="str">
        <f>+I25</f>
        <v>Febrero</v>
      </c>
      <c r="J32" s="93">
        <f>+J25</f>
        <v>2020</v>
      </c>
      <c r="K32" s="2">
        <v>21</v>
      </c>
      <c r="L32" s="2"/>
      <c r="M32" s="2">
        <v>1940</v>
      </c>
      <c r="N32" s="2"/>
      <c r="O32" s="91">
        <v>7382.34</v>
      </c>
      <c r="P32" s="90" t="s">
        <v>25</v>
      </c>
      <c r="Q32" s="90">
        <v>0</v>
      </c>
      <c r="R32" s="58"/>
      <c r="S32" s="28"/>
    </row>
    <row r="33" spans="1:19" x14ac:dyDescent="0.15">
      <c r="G33" s="2"/>
      <c r="H33" s="2"/>
      <c r="I33" s="95" t="str">
        <f>+H12</f>
        <v>Reunir fechas</v>
      </c>
      <c r="J33" s="2"/>
      <c r="K33" s="2">
        <v>22</v>
      </c>
      <c r="L33" s="2"/>
      <c r="M33" s="2">
        <v>1941</v>
      </c>
      <c r="N33" s="92"/>
      <c r="O33" s="58"/>
      <c r="P33" s="58"/>
      <c r="Q33" s="58"/>
      <c r="R33" s="58"/>
      <c r="S33" s="28"/>
    </row>
    <row r="34" spans="1:19" x14ac:dyDescent="0.15">
      <c r="A34" s="16"/>
      <c r="B34" s="17" t="s">
        <v>44</v>
      </c>
      <c r="C34" s="18" t="s">
        <v>45</v>
      </c>
      <c r="F34" s="1">
        <v>31</v>
      </c>
      <c r="G34" s="2"/>
      <c r="H34" s="2"/>
      <c r="I34" s="2" t="e">
        <f>CONCATENATE(H29,I29,J29)</f>
        <v>#NUM!</v>
      </c>
      <c r="J34" s="92"/>
      <c r="K34" s="2">
        <v>23</v>
      </c>
      <c r="L34" s="2"/>
      <c r="M34" s="2">
        <v>1942</v>
      </c>
      <c r="N34" s="2"/>
      <c r="O34" s="58"/>
      <c r="P34" s="58"/>
      <c r="Q34" s="58"/>
      <c r="R34" s="58"/>
      <c r="S34" s="28"/>
    </row>
    <row r="35" spans="1:19" ht="14" x14ac:dyDescent="0.15">
      <c r="A35" s="19"/>
      <c r="B35" s="20" t="str">
        <f>+B150</f>
        <v>Monto total a pagar por prestaciones devengadas a la fecha del despido</v>
      </c>
      <c r="C35" s="21" t="e">
        <f>+C150</f>
        <v>#NUM!</v>
      </c>
      <c r="F35" s="1">
        <v>28</v>
      </c>
      <c r="G35" s="2"/>
      <c r="H35" s="2"/>
      <c r="I35" s="2" t="str">
        <f>CONCATENATE(H32,I32,J32)</f>
        <v>12Febrero2020</v>
      </c>
      <c r="J35" s="92"/>
      <c r="K35" s="2">
        <v>24</v>
      </c>
      <c r="L35" s="2"/>
      <c r="M35" s="2">
        <v>1943</v>
      </c>
      <c r="N35" s="95"/>
      <c r="O35" s="58"/>
      <c r="P35" s="58"/>
      <c r="Q35" s="58"/>
      <c r="R35" s="58"/>
      <c r="S35" s="28"/>
    </row>
    <row r="36" spans="1:19" ht="14" x14ac:dyDescent="0.15">
      <c r="A36" s="22" t="s">
        <v>46</v>
      </c>
      <c r="B36" s="23" t="str">
        <f>+B180</f>
        <v>ISR a retener por finiquito</v>
      </c>
      <c r="C36" s="24" t="e">
        <f>+C180</f>
        <v>#NUM!</v>
      </c>
      <c r="F36" s="1">
        <v>31</v>
      </c>
      <c r="G36" s="2" t="s">
        <v>47</v>
      </c>
      <c r="H36" s="2"/>
      <c r="I36" s="2" t="e">
        <f>(I35-I34)+1</f>
        <v>#NUM!</v>
      </c>
      <c r="J36" s="2"/>
      <c r="K36" s="2">
        <v>25</v>
      </c>
      <c r="L36" s="2"/>
      <c r="M36" s="2">
        <v>1944</v>
      </c>
      <c r="N36" s="2"/>
      <c r="O36" s="2"/>
      <c r="P36" s="2"/>
      <c r="Q36" s="2"/>
      <c r="R36" s="2"/>
    </row>
    <row r="37" spans="1:19" ht="14" x14ac:dyDescent="0.15">
      <c r="A37" s="22" t="s">
        <v>48</v>
      </c>
      <c r="B37" s="25" t="s">
        <v>49</v>
      </c>
      <c r="C37" s="26" t="e">
        <f>+C35-C36</f>
        <v>#NUM!</v>
      </c>
      <c r="F37" s="1">
        <v>30</v>
      </c>
      <c r="H37" s="2"/>
      <c r="I37" s="2"/>
      <c r="J37" s="2"/>
      <c r="K37" s="2">
        <v>26</v>
      </c>
      <c r="L37" s="2"/>
      <c r="M37" s="2">
        <v>1945</v>
      </c>
      <c r="N37" s="2"/>
      <c r="O37" s="2"/>
      <c r="P37" s="2"/>
      <c r="Q37" s="2"/>
      <c r="R37" s="2"/>
    </row>
    <row r="38" spans="1:19" x14ac:dyDescent="0.15">
      <c r="F38" s="1">
        <v>31</v>
      </c>
      <c r="H38" s="2"/>
      <c r="I38" s="2"/>
      <c r="J38" s="2"/>
      <c r="K38" s="2">
        <v>27</v>
      </c>
      <c r="L38" s="2"/>
      <c r="M38" s="2">
        <v>1946</v>
      </c>
      <c r="N38" s="2"/>
      <c r="O38" s="2"/>
      <c r="P38" s="2"/>
      <c r="Q38" s="2"/>
      <c r="R38" s="2"/>
    </row>
    <row r="39" spans="1:19" ht="15.75" customHeight="1" x14ac:dyDescent="0.2">
      <c r="A39" s="128" t="s">
        <v>50</v>
      </c>
      <c r="B39" s="128"/>
      <c r="C39" s="128"/>
      <c r="F39" s="1">
        <v>30</v>
      </c>
      <c r="G39" s="1" t="s">
        <v>115</v>
      </c>
      <c r="H39" s="96">
        <f>+C11</f>
        <v>86.88</v>
      </c>
      <c r="I39" s="2"/>
      <c r="J39" s="2"/>
      <c r="K39" s="2">
        <v>28</v>
      </c>
      <c r="L39" s="2"/>
      <c r="M39" s="2">
        <v>1947</v>
      </c>
      <c r="N39" s="2"/>
      <c r="O39" s="2"/>
      <c r="P39" s="2"/>
      <c r="Q39" s="2"/>
      <c r="R39" s="2"/>
    </row>
    <row r="40" spans="1:19" x14ac:dyDescent="0.15">
      <c r="F40" s="1">
        <v>31</v>
      </c>
      <c r="G40" s="1" t="s">
        <v>96</v>
      </c>
      <c r="H40" s="2">
        <f>ROUND((H39*2),2)</f>
        <v>173.76</v>
      </c>
      <c r="I40" s="2"/>
      <c r="J40" s="2"/>
      <c r="K40" s="2">
        <v>29</v>
      </c>
      <c r="L40" s="2"/>
      <c r="M40" s="2">
        <v>1948</v>
      </c>
      <c r="N40" s="2"/>
      <c r="O40" s="2"/>
      <c r="P40" s="2"/>
      <c r="Q40" s="2"/>
      <c r="R40" s="2"/>
    </row>
    <row r="41" spans="1:19" x14ac:dyDescent="0.15">
      <c r="A41" s="27" t="s">
        <v>51</v>
      </c>
      <c r="F41" s="1">
        <v>30</v>
      </c>
      <c r="H41" s="2"/>
      <c r="I41" s="2"/>
      <c r="J41" s="2"/>
      <c r="K41" s="2">
        <v>30</v>
      </c>
      <c r="L41" s="2"/>
      <c r="M41" s="2">
        <v>1949</v>
      </c>
      <c r="N41" s="2"/>
      <c r="O41" s="2"/>
      <c r="P41" s="2"/>
      <c r="Q41" s="2"/>
      <c r="R41" s="2"/>
    </row>
    <row r="42" spans="1:19" x14ac:dyDescent="0.15">
      <c r="A42" s="57"/>
      <c r="F42" s="1">
        <f>SUM(F34:F41)</f>
        <v>242</v>
      </c>
      <c r="H42" s="2"/>
      <c r="I42" s="2"/>
      <c r="J42" s="2"/>
      <c r="K42" s="2"/>
      <c r="L42" s="2"/>
      <c r="M42" s="2"/>
      <c r="N42" s="2"/>
      <c r="O42" s="2"/>
      <c r="P42" s="2"/>
      <c r="Q42" s="2"/>
      <c r="R42" s="2"/>
    </row>
    <row r="43" spans="1:19" x14ac:dyDescent="0.15">
      <c r="A43" s="28"/>
      <c r="B43" s="29" t="s">
        <v>44</v>
      </c>
      <c r="C43" s="30" t="s">
        <v>45</v>
      </c>
      <c r="H43" s="2"/>
      <c r="I43" s="2"/>
      <c r="J43" s="2"/>
      <c r="K43" s="2">
        <v>31</v>
      </c>
      <c r="L43" s="2"/>
      <c r="M43" s="2">
        <v>1950</v>
      </c>
      <c r="N43" s="2"/>
      <c r="O43" s="2"/>
      <c r="P43" s="2"/>
      <c r="Q43" s="2"/>
      <c r="R43" s="2"/>
    </row>
    <row r="44" spans="1:19" ht="14" x14ac:dyDescent="0.15">
      <c r="A44" s="31"/>
      <c r="B44" s="32" t="s">
        <v>52</v>
      </c>
      <c r="C44" s="21">
        <f>+C16</f>
        <v>1000</v>
      </c>
      <c r="H44" s="2"/>
      <c r="I44" s="2"/>
      <c r="J44" s="2"/>
      <c r="K44" s="2"/>
      <c r="L44" s="2"/>
      <c r="M44" s="2">
        <v>1951</v>
      </c>
      <c r="N44" s="2"/>
      <c r="O44" s="2"/>
      <c r="P44" s="2"/>
      <c r="Q44" s="2"/>
      <c r="R44" s="2"/>
    </row>
    <row r="45" spans="1:19" ht="14" x14ac:dyDescent="0.15">
      <c r="A45" s="33" t="s">
        <v>53</v>
      </c>
      <c r="B45" s="34" t="s">
        <v>26</v>
      </c>
      <c r="C45" s="35">
        <f>+C17</f>
        <v>18</v>
      </c>
      <c r="H45" s="2"/>
      <c r="I45" s="2"/>
      <c r="J45" s="2"/>
      <c r="K45" s="2"/>
      <c r="L45" s="2"/>
      <c r="M45" s="2">
        <v>1952</v>
      </c>
      <c r="N45" s="2"/>
      <c r="O45" s="2"/>
      <c r="P45" s="2"/>
      <c r="Q45" s="2"/>
      <c r="R45" s="2"/>
    </row>
    <row r="46" spans="1:19" ht="14" x14ac:dyDescent="0.15">
      <c r="A46" s="33" t="s">
        <v>48</v>
      </c>
      <c r="B46" s="34" t="s">
        <v>54</v>
      </c>
      <c r="C46" s="24">
        <f>ROUND((C44*C45),2)</f>
        <v>18000</v>
      </c>
      <c r="H46" s="2"/>
      <c r="I46" s="2"/>
      <c r="J46" s="2"/>
      <c r="K46" s="2"/>
      <c r="L46" s="2"/>
      <c r="M46" s="2">
        <v>1953</v>
      </c>
      <c r="N46" s="2"/>
      <c r="O46" s="2"/>
      <c r="P46" s="2"/>
      <c r="Q46" s="2"/>
      <c r="R46" s="2"/>
    </row>
    <row r="47" spans="1:19" ht="14" x14ac:dyDescent="0.15">
      <c r="A47" s="33" t="s">
        <v>55</v>
      </c>
      <c r="B47" s="34" t="s">
        <v>56</v>
      </c>
      <c r="C47" s="35">
        <v>365</v>
      </c>
      <c r="H47" s="2"/>
      <c r="I47" s="2"/>
      <c r="J47" s="2"/>
      <c r="K47" s="2"/>
      <c r="L47" s="2"/>
      <c r="M47" s="2">
        <v>1954</v>
      </c>
      <c r="N47" s="2"/>
      <c r="O47" s="2"/>
      <c r="P47" s="2"/>
      <c r="Q47" s="2"/>
      <c r="R47" s="2"/>
    </row>
    <row r="48" spans="1:19" ht="14" x14ac:dyDescent="0.15">
      <c r="A48" s="33" t="s">
        <v>48</v>
      </c>
      <c r="B48" s="34" t="s">
        <v>57</v>
      </c>
      <c r="C48" s="35">
        <f>ROUND((C46/C47),2)</f>
        <v>49.32</v>
      </c>
      <c r="G48" s="92"/>
      <c r="H48" s="2"/>
      <c r="I48" s="2"/>
      <c r="J48" s="2"/>
      <c r="K48" s="2"/>
      <c r="L48" s="2"/>
      <c r="M48" s="2">
        <v>1955</v>
      </c>
      <c r="N48" s="2"/>
      <c r="O48" s="2"/>
      <c r="P48" s="2"/>
      <c r="Q48" s="2"/>
      <c r="R48" s="2"/>
    </row>
    <row r="49" spans="1:18" ht="14" x14ac:dyDescent="0.15">
      <c r="A49" s="33" t="s">
        <v>53</v>
      </c>
      <c r="B49" s="107" t="s">
        <v>123</v>
      </c>
      <c r="C49" s="36">
        <f>(H15-G49)+1</f>
        <v>-92</v>
      </c>
      <c r="G49" s="100" t="str">
        <f>IF(E13=E15,H13,C26)</f>
        <v>15Mayo2020</v>
      </c>
      <c r="H49" s="2"/>
      <c r="I49" s="2"/>
      <c r="J49" s="2"/>
      <c r="K49" s="2"/>
      <c r="L49" s="2"/>
      <c r="M49" s="2">
        <v>1956</v>
      </c>
      <c r="N49" s="2"/>
      <c r="O49" s="2"/>
      <c r="P49" s="2"/>
      <c r="Q49" s="2"/>
      <c r="R49" s="2"/>
    </row>
    <row r="50" spans="1:18" ht="14" x14ac:dyDescent="0.15">
      <c r="A50" s="33" t="s">
        <v>48</v>
      </c>
      <c r="B50" s="37" t="s">
        <v>51</v>
      </c>
      <c r="C50" s="26">
        <f>ROUND((C48*C49),2)</f>
        <v>-4537.4399999999996</v>
      </c>
      <c r="H50" s="2"/>
      <c r="I50" s="2"/>
      <c r="J50" s="2"/>
      <c r="K50" s="2"/>
      <c r="L50" s="2"/>
      <c r="M50" s="2">
        <v>1966</v>
      </c>
      <c r="N50" s="2"/>
      <c r="O50" s="2"/>
      <c r="P50" s="2"/>
      <c r="Q50" s="2"/>
      <c r="R50" s="2"/>
    </row>
    <row r="51" spans="1:18" x14ac:dyDescent="0.15">
      <c r="C51" s="2"/>
      <c r="H51" s="2"/>
      <c r="I51" s="2"/>
      <c r="J51" s="2"/>
      <c r="K51" s="2"/>
      <c r="L51" s="2"/>
      <c r="M51" s="2">
        <v>1967</v>
      </c>
      <c r="N51" s="2"/>
      <c r="O51" s="2"/>
      <c r="P51" s="2"/>
      <c r="Q51" s="2"/>
      <c r="R51" s="2"/>
    </row>
    <row r="52" spans="1:18" x14ac:dyDescent="0.15">
      <c r="A52" s="27" t="s">
        <v>58</v>
      </c>
      <c r="C52" s="38"/>
      <c r="H52" s="2"/>
      <c r="I52" s="2"/>
      <c r="J52" s="2"/>
      <c r="K52" s="2"/>
      <c r="L52" s="2"/>
      <c r="M52" s="2">
        <v>1968</v>
      </c>
      <c r="N52" s="2"/>
      <c r="O52" s="2"/>
      <c r="P52" s="2"/>
      <c r="Q52" s="2"/>
      <c r="R52" s="2"/>
    </row>
    <row r="53" spans="1:18" x14ac:dyDescent="0.15">
      <c r="A53" s="16"/>
      <c r="B53" s="17" t="s">
        <v>44</v>
      </c>
      <c r="C53" s="39" t="s">
        <v>45</v>
      </c>
      <c r="H53" s="2"/>
      <c r="I53" s="2"/>
      <c r="J53" s="2"/>
      <c r="K53" s="2"/>
      <c r="L53" s="2"/>
      <c r="M53" s="2">
        <v>1969</v>
      </c>
      <c r="N53" s="2"/>
      <c r="O53" s="2"/>
      <c r="P53" s="2"/>
      <c r="Q53" s="2"/>
      <c r="R53" s="2"/>
    </row>
    <row r="54" spans="1:18" ht="14" x14ac:dyDescent="0.15">
      <c r="A54" s="40"/>
      <c r="B54" s="41" t="s">
        <v>115</v>
      </c>
      <c r="C54" s="42">
        <f>+C11</f>
        <v>86.88</v>
      </c>
      <c r="H54" s="2"/>
      <c r="I54" s="2"/>
      <c r="J54" s="2"/>
      <c r="K54" s="2"/>
      <c r="L54" s="2"/>
      <c r="M54" s="2">
        <v>1970</v>
      </c>
      <c r="N54" s="2"/>
      <c r="O54" s="2"/>
      <c r="P54" s="2"/>
      <c r="Q54" s="2"/>
      <c r="R54" s="2"/>
    </row>
    <row r="55" spans="1:18" ht="14" x14ac:dyDescent="0.15">
      <c r="A55" s="33" t="s">
        <v>53</v>
      </c>
      <c r="B55" s="34" t="s">
        <v>59</v>
      </c>
      <c r="C55" s="43">
        <v>30</v>
      </c>
      <c r="G55" s="112" t="s">
        <v>117</v>
      </c>
      <c r="H55" s="113"/>
      <c r="I55" s="114" t="s">
        <v>96</v>
      </c>
      <c r="J55" s="114" t="s">
        <v>118</v>
      </c>
      <c r="K55" s="2"/>
      <c r="L55" s="2"/>
      <c r="M55" s="2">
        <v>1971</v>
      </c>
      <c r="N55" s="2"/>
      <c r="O55" s="2"/>
      <c r="P55" s="2"/>
      <c r="Q55" s="2"/>
      <c r="R55" s="2"/>
    </row>
    <row r="56" spans="1:18" ht="18" x14ac:dyDescent="0.2">
      <c r="A56" s="33" t="s">
        <v>48</v>
      </c>
      <c r="B56" s="37" t="s">
        <v>61</v>
      </c>
      <c r="C56" s="44">
        <f>ROUND((C54*C55),2)</f>
        <v>2606.4</v>
      </c>
      <c r="G56" s="112" t="s">
        <v>119</v>
      </c>
      <c r="H56" s="115">
        <v>123.22</v>
      </c>
      <c r="I56" s="113">
        <f>ROUND(H56*2,2)</f>
        <v>246.44</v>
      </c>
      <c r="J56" s="113">
        <f>IF(C27="ZLFN",I57,I56)</f>
        <v>246.44</v>
      </c>
      <c r="K56" s="2"/>
      <c r="L56" s="2"/>
      <c r="M56" s="2">
        <v>1972</v>
      </c>
      <c r="N56" s="2"/>
      <c r="O56" s="2"/>
      <c r="P56" s="2"/>
      <c r="Q56" s="2"/>
      <c r="R56" s="2"/>
    </row>
    <row r="57" spans="1:18" ht="18" x14ac:dyDescent="0.2">
      <c r="C57" s="2"/>
      <c r="G57" s="112" t="s">
        <v>120</v>
      </c>
      <c r="H57" s="115">
        <v>185.56</v>
      </c>
      <c r="I57" s="113">
        <f>ROUND(H57*2,2)</f>
        <v>371.12</v>
      </c>
      <c r="J57" s="113"/>
      <c r="K57" s="2"/>
      <c r="L57" s="2"/>
      <c r="M57" s="2">
        <v>1973</v>
      </c>
      <c r="N57" s="2"/>
      <c r="O57" s="2"/>
      <c r="P57" s="2"/>
      <c r="Q57" s="2"/>
      <c r="R57" s="2"/>
    </row>
    <row r="58" spans="1:18" x14ac:dyDescent="0.15">
      <c r="A58" s="27" t="s">
        <v>60</v>
      </c>
      <c r="C58" s="38"/>
      <c r="H58" s="2"/>
      <c r="I58" s="2"/>
      <c r="J58" s="2"/>
      <c r="K58" s="2"/>
      <c r="L58" s="2"/>
      <c r="M58" s="2">
        <v>1974</v>
      </c>
      <c r="N58" s="2"/>
      <c r="O58" s="2"/>
      <c r="P58" s="2"/>
      <c r="Q58" s="2"/>
      <c r="R58" s="2"/>
    </row>
    <row r="59" spans="1:18" x14ac:dyDescent="0.15">
      <c r="A59" s="16"/>
      <c r="B59" s="17" t="s">
        <v>44</v>
      </c>
      <c r="C59" s="39" t="s">
        <v>45</v>
      </c>
      <c r="H59" s="2"/>
      <c r="I59" s="2"/>
      <c r="J59" s="2"/>
      <c r="K59" s="2"/>
      <c r="L59" s="2"/>
      <c r="M59" s="2">
        <v>1975</v>
      </c>
      <c r="N59" s="2"/>
      <c r="O59" s="2"/>
      <c r="P59" s="2"/>
      <c r="Q59" s="2"/>
      <c r="R59" s="2"/>
    </row>
    <row r="60" spans="1:18" ht="14" x14ac:dyDescent="0.15">
      <c r="A60" s="40"/>
      <c r="B60" s="41" t="s">
        <v>51</v>
      </c>
      <c r="C60" s="42">
        <f>+C50</f>
        <v>-4537.4399999999996</v>
      </c>
      <c r="H60" s="2"/>
      <c r="I60" s="2"/>
      <c r="J60" s="2"/>
      <c r="K60" s="2"/>
      <c r="L60" s="2"/>
      <c r="M60" s="2">
        <v>1976</v>
      </c>
      <c r="N60" s="2"/>
      <c r="O60" s="2"/>
      <c r="P60" s="2"/>
      <c r="Q60" s="2"/>
      <c r="R60" s="2"/>
    </row>
    <row r="61" spans="1:18" ht="14" x14ac:dyDescent="0.15">
      <c r="A61" s="33" t="s">
        <v>46</v>
      </c>
      <c r="B61" s="34" t="s">
        <v>58</v>
      </c>
      <c r="C61" s="45">
        <f>IF(C56&gt;C60,C60,C56)</f>
        <v>-4537.4399999999996</v>
      </c>
      <c r="H61" s="2"/>
      <c r="I61" s="2"/>
      <c r="J61" s="2"/>
      <c r="K61" s="2"/>
      <c r="L61" s="2"/>
      <c r="M61" s="2">
        <v>1977</v>
      </c>
      <c r="N61" s="2"/>
      <c r="O61" s="2"/>
      <c r="P61" s="2"/>
      <c r="Q61" s="2"/>
      <c r="R61" s="2"/>
    </row>
    <row r="62" spans="1:18" ht="14" x14ac:dyDescent="0.15">
      <c r="A62" s="33" t="s">
        <v>48</v>
      </c>
      <c r="B62" s="37" t="s">
        <v>60</v>
      </c>
      <c r="C62" s="44">
        <f>C60-C61</f>
        <v>0</v>
      </c>
      <c r="H62" s="2"/>
      <c r="I62" s="2"/>
      <c r="J62" s="2"/>
      <c r="K62" s="2"/>
      <c r="L62" s="2"/>
      <c r="M62" s="2">
        <v>1978</v>
      </c>
      <c r="N62" s="2"/>
      <c r="O62" s="2"/>
      <c r="P62" s="2"/>
      <c r="Q62" s="2"/>
      <c r="R62" s="2"/>
    </row>
    <row r="63" spans="1:18" x14ac:dyDescent="0.15">
      <c r="C63" s="2"/>
      <c r="H63" s="2"/>
      <c r="I63" s="2"/>
      <c r="J63" s="2"/>
      <c r="K63" s="2"/>
      <c r="L63" s="2"/>
      <c r="M63" s="2">
        <v>1979</v>
      </c>
      <c r="N63" s="2"/>
      <c r="O63" s="2"/>
      <c r="P63" s="2"/>
      <c r="Q63" s="2"/>
      <c r="R63" s="2"/>
    </row>
    <row r="64" spans="1:18" x14ac:dyDescent="0.15">
      <c r="A64" s="27" t="s">
        <v>62</v>
      </c>
      <c r="C64" s="2"/>
      <c r="H64" s="2"/>
      <c r="I64" s="2"/>
      <c r="J64" s="2"/>
      <c r="K64" s="2"/>
      <c r="L64" s="2"/>
      <c r="M64" s="2">
        <v>1980</v>
      </c>
      <c r="N64" s="2"/>
      <c r="O64" s="2"/>
      <c r="P64" s="2"/>
      <c r="Q64" s="2"/>
      <c r="R64" s="2"/>
    </row>
    <row r="65" spans="1:18" x14ac:dyDescent="0.15">
      <c r="A65" s="16"/>
      <c r="B65" s="17" t="s">
        <v>44</v>
      </c>
      <c r="C65" s="39" t="s">
        <v>45</v>
      </c>
      <c r="H65" s="2"/>
      <c r="I65" s="2"/>
      <c r="J65" s="2"/>
      <c r="K65" s="2"/>
      <c r="L65" s="2"/>
      <c r="M65" s="2">
        <v>1981</v>
      </c>
      <c r="N65" s="2"/>
      <c r="O65" s="2"/>
      <c r="P65" s="2"/>
      <c r="Q65" s="2"/>
      <c r="R65" s="2"/>
    </row>
    <row r="66" spans="1:18" ht="14" x14ac:dyDescent="0.15">
      <c r="A66" s="40"/>
      <c r="B66" s="41" t="s">
        <v>94</v>
      </c>
      <c r="C66" s="46">
        <f>+C18</f>
        <v>12</v>
      </c>
      <c r="H66" s="2"/>
      <c r="I66" s="2"/>
      <c r="J66" s="2"/>
      <c r="K66" s="2"/>
      <c r="L66" s="2"/>
      <c r="M66" s="2">
        <v>1982</v>
      </c>
      <c r="N66" s="2"/>
      <c r="O66" s="2"/>
      <c r="P66" s="2"/>
      <c r="Q66" s="2"/>
      <c r="R66" s="2"/>
    </row>
    <row r="67" spans="1:18" ht="14" x14ac:dyDescent="0.15">
      <c r="A67" s="33" t="s">
        <v>55</v>
      </c>
      <c r="B67" s="34" t="s">
        <v>63</v>
      </c>
      <c r="C67" s="43">
        <v>365</v>
      </c>
      <c r="H67" s="2"/>
      <c r="I67" s="2"/>
      <c r="J67" s="2"/>
      <c r="K67" s="2"/>
      <c r="L67" s="2"/>
      <c r="M67" s="2">
        <v>1983</v>
      </c>
      <c r="N67" s="2"/>
      <c r="O67" s="2"/>
      <c r="P67" s="2"/>
      <c r="Q67" s="2"/>
      <c r="R67" s="2"/>
    </row>
    <row r="68" spans="1:18" ht="14" x14ac:dyDescent="0.15">
      <c r="A68" s="47" t="s">
        <v>48</v>
      </c>
      <c r="B68" s="34" t="s">
        <v>64</v>
      </c>
      <c r="C68" s="43">
        <f>ROUND((C66/C67),4)</f>
        <v>3.2899999999999999E-2</v>
      </c>
      <c r="H68" s="2"/>
      <c r="I68" s="2"/>
      <c r="J68" s="2"/>
      <c r="K68" s="2"/>
      <c r="L68" s="2"/>
      <c r="M68" s="2">
        <v>1984</v>
      </c>
      <c r="N68" s="2"/>
      <c r="O68" s="2"/>
      <c r="P68" s="2"/>
      <c r="Q68" s="2"/>
      <c r="R68" s="2"/>
    </row>
    <row r="69" spans="1:18" ht="14" x14ac:dyDescent="0.15">
      <c r="A69" s="33" t="s">
        <v>53</v>
      </c>
      <c r="B69" s="34" t="s">
        <v>65</v>
      </c>
      <c r="C69" s="43" t="e">
        <f>+I36</f>
        <v>#NUM!</v>
      </c>
      <c r="H69" s="2"/>
      <c r="I69" s="2"/>
      <c r="J69" s="2"/>
      <c r="K69" s="2"/>
      <c r="L69" s="2"/>
      <c r="M69" s="2">
        <v>1985</v>
      </c>
      <c r="N69" s="2"/>
      <c r="O69" s="2"/>
      <c r="P69" s="2"/>
      <c r="Q69" s="2"/>
      <c r="R69" s="2"/>
    </row>
    <row r="70" spans="1:18" ht="14" x14ac:dyDescent="0.15">
      <c r="A70" s="33" t="s">
        <v>48</v>
      </c>
      <c r="B70" s="34" t="s">
        <v>66</v>
      </c>
      <c r="C70" s="48" t="e">
        <f>ROUND((C68*C69),3)</f>
        <v>#NUM!</v>
      </c>
      <c r="H70" s="2"/>
      <c r="I70" s="2"/>
      <c r="J70" s="2"/>
      <c r="K70" s="2"/>
      <c r="L70" s="2"/>
      <c r="M70" s="2">
        <v>1986</v>
      </c>
      <c r="N70" s="2"/>
      <c r="O70" s="2"/>
      <c r="P70" s="2"/>
      <c r="Q70" s="2"/>
      <c r="R70" s="2"/>
    </row>
    <row r="71" spans="1:18" ht="14" x14ac:dyDescent="0.15">
      <c r="A71" s="33" t="s">
        <v>67</v>
      </c>
      <c r="B71" s="34" t="s">
        <v>68</v>
      </c>
      <c r="C71" s="43">
        <f>+C19</f>
        <v>1</v>
      </c>
      <c r="H71" s="2"/>
      <c r="I71" s="2"/>
      <c r="J71" s="2"/>
      <c r="K71" s="2"/>
      <c r="L71" s="2"/>
      <c r="M71" s="2">
        <v>1987</v>
      </c>
      <c r="N71" s="2"/>
      <c r="O71" s="2"/>
      <c r="P71" s="2"/>
      <c r="Q71" s="2"/>
      <c r="R71" s="2"/>
    </row>
    <row r="72" spans="1:18" ht="14" x14ac:dyDescent="0.15">
      <c r="A72" s="33" t="s">
        <v>48</v>
      </c>
      <c r="B72" s="37" t="s">
        <v>62</v>
      </c>
      <c r="C72" s="99" t="e">
        <f>+C70+C71</f>
        <v>#NUM!</v>
      </c>
      <c r="H72" s="2"/>
      <c r="I72" s="2"/>
      <c r="J72" s="2"/>
      <c r="K72" s="2"/>
      <c r="L72" s="2"/>
      <c r="M72" s="2">
        <v>1988</v>
      </c>
      <c r="N72" s="2"/>
      <c r="O72" s="2"/>
      <c r="P72" s="2"/>
      <c r="Q72" s="2"/>
      <c r="R72" s="2"/>
    </row>
    <row r="73" spans="1:18" x14ac:dyDescent="0.15">
      <c r="C73" s="2"/>
      <c r="H73" s="2"/>
      <c r="I73" s="2"/>
      <c r="J73" s="2"/>
      <c r="K73" s="2"/>
      <c r="L73" s="2"/>
      <c r="M73" s="2">
        <v>1989</v>
      </c>
      <c r="N73" s="2"/>
      <c r="O73" s="2"/>
      <c r="P73" s="2"/>
      <c r="Q73" s="2"/>
      <c r="R73" s="2"/>
    </row>
    <row r="74" spans="1:18" x14ac:dyDescent="0.15">
      <c r="A74" s="27" t="s">
        <v>69</v>
      </c>
      <c r="C74" s="38"/>
      <c r="H74" s="2"/>
      <c r="I74" s="2"/>
      <c r="J74" s="2"/>
      <c r="K74" s="2"/>
      <c r="L74" s="2"/>
      <c r="M74" s="2">
        <v>1990</v>
      </c>
      <c r="N74" s="2"/>
      <c r="O74" s="2"/>
      <c r="P74" s="2"/>
      <c r="Q74" s="2"/>
      <c r="R74" s="2"/>
    </row>
    <row r="75" spans="1:18" x14ac:dyDescent="0.15">
      <c r="A75" s="49"/>
      <c r="B75" s="17" t="s">
        <v>44</v>
      </c>
      <c r="C75" s="39" t="s">
        <v>45</v>
      </c>
      <c r="H75" s="2"/>
      <c r="I75" s="2"/>
      <c r="J75" s="2"/>
      <c r="K75" s="2"/>
      <c r="L75" s="2"/>
      <c r="M75" s="2">
        <v>1991</v>
      </c>
      <c r="N75" s="2"/>
      <c r="O75" s="2"/>
      <c r="P75" s="2"/>
      <c r="Q75" s="2"/>
      <c r="R75" s="2"/>
    </row>
    <row r="76" spans="1:18" ht="13.5" customHeight="1" x14ac:dyDescent="0.15">
      <c r="A76" s="40"/>
      <c r="B76" s="41" t="s">
        <v>62</v>
      </c>
      <c r="C76" s="50" t="e">
        <f>+C72</f>
        <v>#NUM!</v>
      </c>
      <c r="H76" s="2"/>
      <c r="I76" s="2"/>
      <c r="J76" s="2"/>
      <c r="K76" s="2"/>
      <c r="L76" s="2"/>
      <c r="M76" s="2">
        <v>1992</v>
      </c>
      <c r="N76" s="2"/>
      <c r="O76" s="2"/>
      <c r="P76" s="2"/>
      <c r="Q76" s="2"/>
      <c r="R76" s="2"/>
    </row>
    <row r="77" spans="1:18" ht="14" x14ac:dyDescent="0.15">
      <c r="A77" s="33" t="s">
        <v>53</v>
      </c>
      <c r="B77" s="34" t="s">
        <v>52</v>
      </c>
      <c r="C77" s="51">
        <f>+C16</f>
        <v>1000</v>
      </c>
      <c r="H77" s="2"/>
      <c r="I77" s="2"/>
      <c r="J77" s="2"/>
      <c r="K77" s="2"/>
      <c r="L77" s="2"/>
      <c r="M77" s="2">
        <v>1993</v>
      </c>
      <c r="N77" s="2"/>
      <c r="O77" s="2"/>
      <c r="P77" s="2"/>
      <c r="Q77" s="2"/>
      <c r="R77" s="2"/>
    </row>
    <row r="78" spans="1:18" ht="14" x14ac:dyDescent="0.15">
      <c r="A78" s="33" t="s">
        <v>48</v>
      </c>
      <c r="B78" s="37" t="s">
        <v>69</v>
      </c>
      <c r="C78" s="44" t="e">
        <f>ROUND((C76*C77),2)</f>
        <v>#NUM!</v>
      </c>
      <c r="H78" s="2"/>
      <c r="I78" s="2"/>
      <c r="J78" s="2"/>
      <c r="K78" s="2"/>
      <c r="L78" s="2"/>
      <c r="M78" s="2">
        <v>1994</v>
      </c>
      <c r="N78" s="2"/>
      <c r="O78" s="2"/>
      <c r="P78" s="2"/>
      <c r="Q78" s="2"/>
      <c r="R78" s="2"/>
    </row>
    <row r="79" spans="1:18" x14ac:dyDescent="0.15">
      <c r="C79" s="2"/>
      <c r="H79" s="2"/>
      <c r="I79" s="2"/>
      <c r="J79" s="2"/>
      <c r="K79" s="2"/>
      <c r="L79" s="2"/>
      <c r="M79" s="2">
        <v>1995</v>
      </c>
      <c r="N79" s="2"/>
      <c r="O79" s="2"/>
      <c r="P79" s="2"/>
      <c r="Q79" s="2"/>
      <c r="R79" s="2"/>
    </row>
    <row r="80" spans="1:18" ht="10.5" customHeight="1" x14ac:dyDescent="0.15">
      <c r="A80" s="27" t="s">
        <v>70</v>
      </c>
      <c r="C80" s="38"/>
      <c r="H80" s="2"/>
      <c r="I80" s="2"/>
      <c r="J80" s="2"/>
      <c r="K80" s="2"/>
      <c r="L80" s="2"/>
      <c r="M80" s="2">
        <v>1996</v>
      </c>
      <c r="N80" s="2"/>
      <c r="O80" s="2"/>
      <c r="P80" s="2"/>
      <c r="Q80" s="2"/>
      <c r="R80" s="2"/>
    </row>
    <row r="81" spans="1:18" ht="10.5" customHeight="1" x14ac:dyDescent="0.15">
      <c r="A81" s="57"/>
      <c r="C81" s="38"/>
      <c r="H81" s="2"/>
      <c r="I81" s="2"/>
      <c r="J81" s="2"/>
      <c r="K81" s="2"/>
      <c r="L81" s="2"/>
      <c r="M81" s="2"/>
      <c r="N81" s="2"/>
      <c r="O81" s="2"/>
      <c r="P81" s="2"/>
      <c r="Q81" s="2"/>
      <c r="R81" s="2"/>
    </row>
    <row r="82" spans="1:18" x14ac:dyDescent="0.15">
      <c r="A82" s="49"/>
      <c r="B82" s="17" t="s">
        <v>44</v>
      </c>
      <c r="C82" s="39" t="s">
        <v>45</v>
      </c>
      <c r="H82" s="2"/>
      <c r="I82" s="2"/>
      <c r="J82" s="2"/>
      <c r="K82" s="2"/>
      <c r="L82" s="2"/>
      <c r="M82" s="2">
        <v>1997</v>
      </c>
      <c r="N82" s="2"/>
      <c r="O82" s="2"/>
      <c r="P82" s="2"/>
      <c r="Q82" s="2"/>
      <c r="R82" s="2"/>
    </row>
    <row r="83" spans="1:18" ht="14" x14ac:dyDescent="0.15">
      <c r="A83" s="40"/>
      <c r="B83" s="41" t="s">
        <v>69</v>
      </c>
      <c r="C83" s="42" t="e">
        <f>+C78</f>
        <v>#NUM!</v>
      </c>
      <c r="H83" s="2"/>
      <c r="I83" s="2"/>
      <c r="J83" s="2"/>
      <c r="K83" s="2"/>
      <c r="L83" s="2"/>
      <c r="M83" s="2">
        <v>1998</v>
      </c>
      <c r="N83" s="2"/>
      <c r="O83" s="2"/>
      <c r="P83" s="2"/>
      <c r="Q83" s="2"/>
      <c r="R83" s="2"/>
    </row>
    <row r="84" spans="1:18" ht="14" x14ac:dyDescent="0.15">
      <c r="A84" s="33" t="s">
        <v>53</v>
      </c>
      <c r="B84" s="34" t="s">
        <v>71</v>
      </c>
      <c r="C84" s="52">
        <f>+C20</f>
        <v>0.25</v>
      </c>
      <c r="H84" s="2"/>
      <c r="I84" s="2"/>
      <c r="J84" s="2"/>
      <c r="K84" s="2"/>
      <c r="L84" s="2"/>
      <c r="M84" s="2">
        <v>1999</v>
      </c>
      <c r="N84" s="2"/>
      <c r="O84" s="2"/>
      <c r="P84" s="2"/>
      <c r="Q84" s="2"/>
      <c r="R84" s="2"/>
    </row>
    <row r="85" spans="1:18" ht="14" x14ac:dyDescent="0.15">
      <c r="A85" s="33" t="s">
        <v>48</v>
      </c>
      <c r="B85" s="37" t="s">
        <v>70</v>
      </c>
      <c r="C85" s="44" t="e">
        <f>ROUND((C83*C84),2)</f>
        <v>#NUM!</v>
      </c>
      <c r="H85" s="2"/>
      <c r="I85" s="2"/>
      <c r="J85" s="2"/>
      <c r="K85" s="2"/>
      <c r="L85" s="2"/>
      <c r="M85" s="2">
        <v>2000</v>
      </c>
      <c r="N85" s="2"/>
      <c r="O85" s="2"/>
      <c r="P85" s="2"/>
      <c r="Q85" s="2"/>
      <c r="R85" s="2"/>
    </row>
    <row r="86" spans="1:18" x14ac:dyDescent="0.15">
      <c r="C86" s="2"/>
      <c r="H86" s="2"/>
      <c r="I86" s="2"/>
      <c r="J86" s="2"/>
      <c r="K86" s="2"/>
      <c r="L86" s="2"/>
      <c r="M86" s="2">
        <v>2001</v>
      </c>
      <c r="N86" s="2"/>
      <c r="O86" s="2"/>
      <c r="P86" s="2"/>
      <c r="Q86" s="2"/>
      <c r="R86" s="2"/>
    </row>
    <row r="87" spans="1:18" ht="10.5" customHeight="1" x14ac:dyDescent="0.15">
      <c r="A87" s="27" t="s">
        <v>72</v>
      </c>
      <c r="C87" s="38"/>
      <c r="H87" s="2"/>
      <c r="I87" s="2"/>
      <c r="J87" s="2"/>
      <c r="K87" s="2"/>
      <c r="L87" s="2"/>
      <c r="M87" s="2">
        <v>2002</v>
      </c>
      <c r="N87" s="2"/>
      <c r="O87" s="2"/>
      <c r="P87" s="2"/>
      <c r="Q87" s="2"/>
      <c r="R87" s="2"/>
    </row>
    <row r="88" spans="1:18" x14ac:dyDescent="0.15">
      <c r="A88" s="49"/>
      <c r="B88" s="17" t="s">
        <v>44</v>
      </c>
      <c r="C88" s="39" t="s">
        <v>45</v>
      </c>
      <c r="H88" s="2"/>
      <c r="I88" s="2"/>
      <c r="J88" s="2"/>
      <c r="K88" s="2"/>
      <c r="L88" s="2"/>
      <c r="M88" s="2">
        <v>2003</v>
      </c>
      <c r="N88" s="2"/>
      <c r="O88" s="2"/>
      <c r="P88" s="2"/>
      <c r="Q88" s="2"/>
      <c r="R88" s="2"/>
    </row>
    <row r="89" spans="1:18" ht="14" x14ac:dyDescent="0.15">
      <c r="A89" s="40"/>
      <c r="B89" s="41" t="s">
        <v>115</v>
      </c>
      <c r="C89" s="42">
        <f>+C11</f>
        <v>86.88</v>
      </c>
      <c r="H89" s="2"/>
      <c r="I89" s="2"/>
      <c r="J89" s="2"/>
      <c r="K89" s="2"/>
      <c r="L89" s="2"/>
      <c r="M89" s="2">
        <v>2004</v>
      </c>
      <c r="N89" s="2"/>
      <c r="O89" s="2"/>
      <c r="P89" s="2"/>
      <c r="Q89" s="2"/>
      <c r="R89" s="2"/>
    </row>
    <row r="90" spans="1:18" ht="14" x14ac:dyDescent="0.15">
      <c r="A90" s="33" t="s">
        <v>73</v>
      </c>
      <c r="B90" s="34" t="s">
        <v>59</v>
      </c>
      <c r="C90" s="43">
        <v>15</v>
      </c>
      <c r="H90" s="2"/>
      <c r="I90" s="2"/>
      <c r="J90" s="2"/>
      <c r="K90" s="2"/>
      <c r="L90" s="2"/>
      <c r="M90" s="2">
        <v>2005</v>
      </c>
      <c r="N90" s="2"/>
      <c r="O90" s="2"/>
      <c r="P90" s="2"/>
      <c r="Q90" s="2"/>
      <c r="R90" s="2"/>
    </row>
    <row r="91" spans="1:18" ht="14" x14ac:dyDescent="0.15">
      <c r="A91" s="33" t="s">
        <v>74</v>
      </c>
      <c r="B91" s="37" t="s">
        <v>93</v>
      </c>
      <c r="C91" s="44">
        <f>ROUND((C89*C90),2)</f>
        <v>1303.2</v>
      </c>
      <c r="H91" s="2"/>
      <c r="I91" s="2"/>
      <c r="J91" s="2"/>
      <c r="K91" s="2"/>
      <c r="L91" s="2"/>
      <c r="M91" s="2">
        <v>2006</v>
      </c>
      <c r="N91" s="2"/>
      <c r="O91" s="2"/>
      <c r="P91" s="2"/>
      <c r="Q91" s="2"/>
      <c r="R91" s="2"/>
    </row>
    <row r="92" spans="1:18" x14ac:dyDescent="0.15">
      <c r="C92" s="2"/>
      <c r="H92" s="2"/>
      <c r="I92" s="2"/>
      <c r="J92" s="2"/>
      <c r="K92" s="2"/>
      <c r="L92" s="2"/>
      <c r="M92" s="2">
        <v>2007</v>
      </c>
      <c r="N92" s="2"/>
      <c r="O92" s="2"/>
      <c r="P92" s="2"/>
      <c r="Q92" s="2"/>
      <c r="R92" s="2"/>
    </row>
    <row r="93" spans="1:18" ht="10.5" customHeight="1" x14ac:dyDescent="0.15">
      <c r="A93" s="27" t="s">
        <v>75</v>
      </c>
      <c r="C93" s="38"/>
      <c r="H93" s="2"/>
      <c r="I93" s="2"/>
      <c r="J93" s="2"/>
      <c r="K93" s="2"/>
      <c r="L93" s="2"/>
      <c r="M93" s="2">
        <v>2008</v>
      </c>
      <c r="N93" s="2"/>
      <c r="O93" s="2"/>
      <c r="P93" s="2"/>
      <c r="Q93" s="2"/>
      <c r="R93" s="2"/>
    </row>
    <row r="94" spans="1:18" ht="12.75" customHeight="1" x14ac:dyDescent="0.15">
      <c r="A94" s="49"/>
      <c r="B94" s="17" t="s">
        <v>44</v>
      </c>
      <c r="C94" s="39" t="s">
        <v>45</v>
      </c>
      <c r="H94" s="2"/>
      <c r="I94" s="2"/>
      <c r="J94" s="2"/>
      <c r="K94" s="2"/>
      <c r="L94" s="2"/>
      <c r="M94" s="2">
        <v>2009</v>
      </c>
      <c r="N94" s="2"/>
      <c r="O94" s="2"/>
      <c r="P94" s="2"/>
      <c r="Q94" s="2"/>
      <c r="R94" s="2"/>
    </row>
    <row r="95" spans="1:18" ht="14" x14ac:dyDescent="0.15">
      <c r="A95" s="40"/>
      <c r="B95" s="41" t="s">
        <v>70</v>
      </c>
      <c r="C95" s="42" t="e">
        <f>+C85</f>
        <v>#NUM!</v>
      </c>
      <c r="H95" s="2"/>
      <c r="I95" s="2"/>
      <c r="J95" s="2"/>
      <c r="K95" s="2"/>
      <c r="L95" s="2"/>
      <c r="M95" s="2">
        <v>2010</v>
      </c>
      <c r="N95" s="2"/>
      <c r="O95" s="2"/>
      <c r="P95" s="2"/>
      <c r="Q95" s="2"/>
      <c r="R95" s="2"/>
    </row>
    <row r="96" spans="1:18" ht="14" x14ac:dyDescent="0.15">
      <c r="A96" s="33" t="s">
        <v>46</v>
      </c>
      <c r="B96" s="34" t="s">
        <v>72</v>
      </c>
      <c r="C96" s="45" t="e">
        <f>IF(C91&gt;C95,C95,C91)</f>
        <v>#NUM!</v>
      </c>
      <c r="M96" s="3">
        <v>2011</v>
      </c>
    </row>
    <row r="97" spans="1:13" ht="14" x14ac:dyDescent="0.15">
      <c r="A97" s="33" t="s">
        <v>48</v>
      </c>
      <c r="B97" s="37" t="s">
        <v>75</v>
      </c>
      <c r="C97" s="44" t="e">
        <f>C95-C96</f>
        <v>#NUM!</v>
      </c>
      <c r="M97" s="3">
        <v>2012</v>
      </c>
    </row>
    <row r="98" spans="1:13" x14ac:dyDescent="0.15">
      <c r="C98" s="2"/>
      <c r="M98" s="3">
        <v>2013</v>
      </c>
    </row>
    <row r="99" spans="1:13" ht="24" customHeight="1" x14ac:dyDescent="0.15">
      <c r="A99" s="120" t="s">
        <v>111</v>
      </c>
      <c r="B99" s="121"/>
      <c r="C99" s="121"/>
      <c r="M99" s="3">
        <v>2014</v>
      </c>
    </row>
    <row r="100" spans="1:13" ht="16.5" customHeight="1" x14ac:dyDescent="0.15">
      <c r="A100" s="78"/>
      <c r="B100" s="74"/>
      <c r="C100" s="74"/>
      <c r="M100" s="3">
        <v>2015</v>
      </c>
    </row>
    <row r="101" spans="1:13" x14ac:dyDescent="0.15">
      <c r="A101" s="49"/>
      <c r="B101" s="17" t="s">
        <v>44</v>
      </c>
      <c r="C101" s="39" t="s">
        <v>45</v>
      </c>
      <c r="M101" s="3">
        <v>2016</v>
      </c>
    </row>
    <row r="102" spans="1:13" ht="14" x14ac:dyDescent="0.15">
      <c r="A102" s="40"/>
      <c r="B102" s="41" t="s">
        <v>95</v>
      </c>
      <c r="C102" s="42" t="e">
        <f>IF((J26+(C69/365))&gt;15,(IF(C16&gt;J56,J56,C16)),0)</f>
        <v>#NUM!</v>
      </c>
      <c r="M102" s="3">
        <v>2017</v>
      </c>
    </row>
    <row r="103" spans="1:13" ht="14" x14ac:dyDescent="0.15">
      <c r="A103" s="33" t="s">
        <v>53</v>
      </c>
      <c r="B103" s="34" t="s">
        <v>97</v>
      </c>
      <c r="C103" s="43" t="e">
        <f>IF(C102=0,0,J26)</f>
        <v>#NUM!</v>
      </c>
      <c r="M103" s="3">
        <v>2018</v>
      </c>
    </row>
    <row r="104" spans="1:13" ht="14" x14ac:dyDescent="0.15">
      <c r="A104" s="33" t="s">
        <v>48</v>
      </c>
      <c r="B104" s="34" t="s">
        <v>98</v>
      </c>
      <c r="C104" s="45" t="e">
        <f>ROUND((C102*C103),2)</f>
        <v>#NUM!</v>
      </c>
      <c r="M104" s="3">
        <v>2019</v>
      </c>
    </row>
    <row r="105" spans="1:13" ht="14" x14ac:dyDescent="0.15">
      <c r="A105" s="33" t="s">
        <v>53</v>
      </c>
      <c r="B105" s="34" t="s">
        <v>99</v>
      </c>
      <c r="C105" s="2">
        <v>12</v>
      </c>
      <c r="M105" s="3">
        <v>2020</v>
      </c>
    </row>
    <row r="106" spans="1:13" ht="14" x14ac:dyDescent="0.15">
      <c r="A106" s="33" t="s">
        <v>48</v>
      </c>
      <c r="B106" s="37" t="s">
        <v>100</v>
      </c>
      <c r="C106" s="44" t="e">
        <f>ROUND((C104*C105),2)</f>
        <v>#NUM!</v>
      </c>
    </row>
    <row r="107" spans="1:13" x14ac:dyDescent="0.15">
      <c r="C107" s="2"/>
    </row>
    <row r="108" spans="1:13" ht="26.25" customHeight="1" x14ac:dyDescent="0.15">
      <c r="A108" s="120" t="s">
        <v>112</v>
      </c>
      <c r="B108" s="121"/>
      <c r="C108" s="121"/>
    </row>
    <row r="109" spans="1:13" ht="15" customHeight="1" x14ac:dyDescent="0.15">
      <c r="A109" s="78"/>
      <c r="B109" s="74"/>
      <c r="C109" s="74"/>
    </row>
    <row r="110" spans="1:13" x14ac:dyDescent="0.15">
      <c r="A110" s="49"/>
      <c r="B110" s="17" t="s">
        <v>44</v>
      </c>
      <c r="C110" s="39" t="s">
        <v>45</v>
      </c>
    </row>
    <row r="111" spans="1:13" ht="14" x14ac:dyDescent="0.15">
      <c r="A111" s="40"/>
      <c r="B111" s="34" t="s">
        <v>99</v>
      </c>
      <c r="C111" s="68">
        <v>12</v>
      </c>
    </row>
    <row r="112" spans="1:13" ht="14" x14ac:dyDescent="0.15">
      <c r="A112" s="33" t="s">
        <v>55</v>
      </c>
      <c r="B112" s="34" t="s">
        <v>101</v>
      </c>
      <c r="C112" s="43">
        <v>365</v>
      </c>
    </row>
    <row r="113" spans="1:5" ht="14" x14ac:dyDescent="0.15">
      <c r="A113" s="33" t="s">
        <v>48</v>
      </c>
      <c r="B113" s="34" t="s">
        <v>102</v>
      </c>
      <c r="C113" s="69" t="e">
        <f>IF(C102=0,0,(C111/C112))</f>
        <v>#NUM!</v>
      </c>
    </row>
    <row r="114" spans="1:5" ht="14" x14ac:dyDescent="0.15">
      <c r="A114" s="33" t="s">
        <v>53</v>
      </c>
      <c r="B114" s="34" t="s">
        <v>103</v>
      </c>
      <c r="C114" s="43" t="e">
        <f>IF(C102=0,0,C69)</f>
        <v>#NUM!</v>
      </c>
    </row>
    <row r="115" spans="1:5" ht="14" x14ac:dyDescent="0.15">
      <c r="A115" s="33" t="s">
        <v>48</v>
      </c>
      <c r="B115" s="34" t="s">
        <v>98</v>
      </c>
      <c r="C115" s="70" t="e">
        <f>C113*C114</f>
        <v>#NUM!</v>
      </c>
    </row>
    <row r="116" spans="1:5" ht="14" x14ac:dyDescent="0.15">
      <c r="A116" s="33" t="s">
        <v>53</v>
      </c>
      <c r="B116" s="34" t="s">
        <v>95</v>
      </c>
      <c r="C116" s="45" t="e">
        <f>+C102</f>
        <v>#NUM!</v>
      </c>
    </row>
    <row r="117" spans="1:5" ht="14" x14ac:dyDescent="0.15">
      <c r="A117" s="33" t="s">
        <v>48</v>
      </c>
      <c r="B117" s="37" t="s">
        <v>104</v>
      </c>
      <c r="C117" s="44" t="e">
        <f>ROUND((C115*C116),2)</f>
        <v>#NUM!</v>
      </c>
    </row>
    <row r="118" spans="1:5" x14ac:dyDescent="0.15">
      <c r="C118" s="2"/>
    </row>
    <row r="119" spans="1:5" x14ac:dyDescent="0.15">
      <c r="A119" s="27" t="s">
        <v>105</v>
      </c>
      <c r="C119" s="2"/>
    </row>
    <row r="120" spans="1:5" x14ac:dyDescent="0.15">
      <c r="A120" s="57"/>
      <c r="C120" s="2"/>
    </row>
    <row r="121" spans="1:5" x14ac:dyDescent="0.15">
      <c r="A121" s="49"/>
      <c r="B121" s="17" t="s">
        <v>44</v>
      </c>
      <c r="C121" s="39" t="s">
        <v>45</v>
      </c>
    </row>
    <row r="122" spans="1:5" ht="14" x14ac:dyDescent="0.15">
      <c r="A122" s="40"/>
      <c r="B122" s="34" t="str">
        <f>+B106</f>
        <v>Monto de prima de antigüedad a pagar por años completos de servicios</v>
      </c>
      <c r="C122" s="42" t="e">
        <f>+C106</f>
        <v>#NUM!</v>
      </c>
      <c r="E122" s="97"/>
    </row>
    <row r="123" spans="1:5" ht="14" x14ac:dyDescent="0.15">
      <c r="A123" s="33" t="s">
        <v>67</v>
      </c>
      <c r="B123" s="34" t="str">
        <f>+B117</f>
        <v>Parte proporcional de prima de antigüedad a pagar por el año de la separación</v>
      </c>
      <c r="C123" s="45" t="e">
        <f>+C117</f>
        <v>#NUM!</v>
      </c>
    </row>
    <row r="124" spans="1:5" ht="14" x14ac:dyDescent="0.15">
      <c r="A124" s="33" t="s">
        <v>48</v>
      </c>
      <c r="B124" s="37" t="s">
        <v>105</v>
      </c>
      <c r="C124" s="44" t="e">
        <f>+C122+C123</f>
        <v>#NUM!</v>
      </c>
    </row>
    <row r="125" spans="1:5" x14ac:dyDescent="0.15">
      <c r="C125" s="2"/>
    </row>
    <row r="126" spans="1:5" x14ac:dyDescent="0.15">
      <c r="A126" s="27" t="s">
        <v>107</v>
      </c>
      <c r="C126" s="2"/>
    </row>
    <row r="127" spans="1:5" x14ac:dyDescent="0.15">
      <c r="A127" s="57"/>
      <c r="C127" s="2"/>
    </row>
    <row r="128" spans="1:5" x14ac:dyDescent="0.15">
      <c r="A128" s="49"/>
      <c r="B128" s="17" t="s">
        <v>44</v>
      </c>
      <c r="C128" s="39" t="s">
        <v>45</v>
      </c>
    </row>
    <row r="129" spans="1:3" ht="14" x14ac:dyDescent="0.15">
      <c r="A129" s="40"/>
      <c r="B129" s="34" t="s">
        <v>115</v>
      </c>
      <c r="C129" s="42" t="e">
        <f>IF(C102=0,0,C11)</f>
        <v>#NUM!</v>
      </c>
    </row>
    <row r="130" spans="1:3" ht="14" x14ac:dyDescent="0.15">
      <c r="A130" s="33" t="s">
        <v>53</v>
      </c>
      <c r="B130" s="34" t="s">
        <v>59</v>
      </c>
      <c r="C130" s="43">
        <v>90</v>
      </c>
    </row>
    <row r="131" spans="1:3" ht="14" x14ac:dyDescent="0.15">
      <c r="A131" s="33" t="s">
        <v>48</v>
      </c>
      <c r="B131" s="34" t="s">
        <v>98</v>
      </c>
      <c r="C131" s="45" t="e">
        <f>ROUND((C129*C130),2)</f>
        <v>#NUM!</v>
      </c>
    </row>
    <row r="132" spans="1:3" ht="28" x14ac:dyDescent="0.15">
      <c r="A132" s="33" t="s">
        <v>53</v>
      </c>
      <c r="B132" s="34" t="s">
        <v>106</v>
      </c>
      <c r="C132" s="71" t="e">
        <f>IF(C102=0,0,((IF(C114&gt;182,1,0))+J26))</f>
        <v>#NUM!</v>
      </c>
    </row>
    <row r="133" spans="1:3" ht="14" x14ac:dyDescent="0.15">
      <c r="A133" s="33" t="s">
        <v>48</v>
      </c>
      <c r="B133" s="37" t="s">
        <v>107</v>
      </c>
      <c r="C133" s="44" t="e">
        <f>ROUND((C131*C132),2)</f>
        <v>#NUM!</v>
      </c>
    </row>
    <row r="134" spans="1:3" x14ac:dyDescent="0.15">
      <c r="C134" s="2"/>
    </row>
    <row r="135" spans="1:3" x14ac:dyDescent="0.15">
      <c r="A135" s="27" t="s">
        <v>108</v>
      </c>
      <c r="C135" s="2"/>
    </row>
    <row r="136" spans="1:3" x14ac:dyDescent="0.15">
      <c r="A136" s="49"/>
      <c r="B136" s="17" t="s">
        <v>44</v>
      </c>
      <c r="C136" s="39" t="s">
        <v>45</v>
      </c>
    </row>
    <row r="137" spans="1:3" ht="14" x14ac:dyDescent="0.15">
      <c r="A137" s="40"/>
      <c r="B137" s="34" t="str">
        <f>+B124</f>
        <v>Total de la prima de antigüedad a pagar</v>
      </c>
      <c r="C137" s="42" t="e">
        <f>+C124</f>
        <v>#NUM!</v>
      </c>
    </row>
    <row r="138" spans="1:3" ht="14" x14ac:dyDescent="0.15">
      <c r="A138" s="33" t="s">
        <v>46</v>
      </c>
      <c r="B138" s="34" t="str">
        <f>+B133</f>
        <v>Importe máximo de la prima de antigüedad exenta</v>
      </c>
      <c r="C138" s="45" t="e">
        <f>+C133</f>
        <v>#NUM!</v>
      </c>
    </row>
    <row r="139" spans="1:3" ht="14" x14ac:dyDescent="0.15">
      <c r="A139" s="33" t="s">
        <v>48</v>
      </c>
      <c r="B139" s="37" t="s">
        <v>108</v>
      </c>
      <c r="C139" s="44" t="e">
        <f>IF((C137-C138)&gt;0,(C137-C138),0)</f>
        <v>#NUM!</v>
      </c>
    </row>
    <row r="140" spans="1:3" x14ac:dyDescent="0.15">
      <c r="C140" s="2"/>
    </row>
    <row r="141" spans="1:3" ht="10.5" customHeight="1" x14ac:dyDescent="0.15">
      <c r="A141" s="27" t="s">
        <v>76</v>
      </c>
      <c r="C141" s="2"/>
    </row>
    <row r="142" spans="1:3" ht="12.75" customHeight="1" x14ac:dyDescent="0.15">
      <c r="A142" s="49"/>
      <c r="B142" s="17" t="s">
        <v>44</v>
      </c>
      <c r="C142" s="39" t="s">
        <v>45</v>
      </c>
    </row>
    <row r="143" spans="1:3" ht="14" x14ac:dyDescent="0.15">
      <c r="A143" s="40"/>
      <c r="B143" s="41" t="s">
        <v>77</v>
      </c>
      <c r="C143" s="42">
        <f>+C50</f>
        <v>-4537.4399999999996</v>
      </c>
    </row>
    <row r="144" spans="1:3" ht="14" x14ac:dyDescent="0.15">
      <c r="A144" s="33" t="s">
        <v>67</v>
      </c>
      <c r="B144" s="34" t="s">
        <v>78</v>
      </c>
      <c r="C144" s="45" t="e">
        <f>+C78</f>
        <v>#NUM!</v>
      </c>
    </row>
    <row r="145" spans="1:4" ht="14" x14ac:dyDescent="0.15">
      <c r="A145" s="33" t="s">
        <v>67</v>
      </c>
      <c r="B145" s="34" t="s">
        <v>79</v>
      </c>
      <c r="C145" s="45" t="e">
        <f>+C85</f>
        <v>#NUM!</v>
      </c>
    </row>
    <row r="146" spans="1:4" ht="28" x14ac:dyDescent="0.15">
      <c r="A146" s="33" t="s">
        <v>67</v>
      </c>
      <c r="B146" s="34" t="str">
        <f>+A21</f>
        <v>Salarios devengados y no pagados correspondientes al mismo mes en que renunció el colaborador</v>
      </c>
      <c r="C146" s="45">
        <f>+C21</f>
        <v>0</v>
      </c>
    </row>
    <row r="147" spans="1:4" ht="14" x14ac:dyDescent="0.15">
      <c r="A147" s="33" t="s">
        <v>67</v>
      </c>
      <c r="B147" s="34" t="str">
        <f>+A22</f>
        <v>Otros ingresos gravados pendientes de pago</v>
      </c>
      <c r="C147" s="45">
        <f>+C22</f>
        <v>0</v>
      </c>
    </row>
    <row r="148" spans="1:4" ht="15" customHeight="1" x14ac:dyDescent="0.15">
      <c r="A148" s="33" t="s">
        <v>67</v>
      </c>
      <c r="B148" s="34" t="str">
        <f>+A23</f>
        <v>Otros ingresos exentos pendientes de pago (por ejemplo fondo de ahorro)</v>
      </c>
      <c r="C148" s="45">
        <f>+C23</f>
        <v>0</v>
      </c>
    </row>
    <row r="149" spans="1:4" ht="15" customHeight="1" x14ac:dyDescent="0.15">
      <c r="A149" s="33" t="s">
        <v>67</v>
      </c>
      <c r="B149" s="34" t="str">
        <f>+B124</f>
        <v>Total de la prima de antigüedad a pagar</v>
      </c>
      <c r="C149" s="45" t="e">
        <f>+C124</f>
        <v>#NUM!</v>
      </c>
    </row>
    <row r="150" spans="1:4" ht="18" customHeight="1" x14ac:dyDescent="0.15">
      <c r="A150" s="33" t="s">
        <v>48</v>
      </c>
      <c r="B150" s="37" t="s">
        <v>76</v>
      </c>
      <c r="C150" s="44" t="e">
        <f>SUM(C143:C149)</f>
        <v>#NUM!</v>
      </c>
      <c r="D150" s="53"/>
    </row>
    <row r="151" spans="1:4" x14ac:dyDescent="0.15">
      <c r="C151" s="2"/>
      <c r="D151" s="53"/>
    </row>
    <row r="152" spans="1:4" x14ac:dyDescent="0.15">
      <c r="A152" s="27" t="s">
        <v>80</v>
      </c>
      <c r="C152" s="2"/>
    </row>
    <row r="153" spans="1:4" x14ac:dyDescent="0.15">
      <c r="A153" s="49"/>
      <c r="B153" s="17" t="s">
        <v>44</v>
      </c>
      <c r="C153" s="39" t="s">
        <v>45</v>
      </c>
    </row>
    <row r="154" spans="1:4" ht="28" x14ac:dyDescent="0.15">
      <c r="A154" s="40"/>
      <c r="B154" s="41" t="s">
        <v>81</v>
      </c>
      <c r="C154" s="42" t="e">
        <f>+C150</f>
        <v>#NUM!</v>
      </c>
    </row>
    <row r="155" spans="1:4" ht="23.25" customHeight="1" x14ac:dyDescent="0.15">
      <c r="A155" s="33" t="s">
        <v>46</v>
      </c>
      <c r="B155" s="34" t="s">
        <v>58</v>
      </c>
      <c r="C155" s="45">
        <f>+C61</f>
        <v>-4537.4399999999996</v>
      </c>
    </row>
    <row r="156" spans="1:4" ht="14" x14ac:dyDescent="0.15">
      <c r="A156" s="33" t="s">
        <v>46</v>
      </c>
      <c r="B156" s="34" t="s">
        <v>72</v>
      </c>
      <c r="C156" s="45" t="e">
        <f>+C96</f>
        <v>#NUM!</v>
      </c>
    </row>
    <row r="157" spans="1:4" ht="13.5" customHeight="1" x14ac:dyDescent="0.15">
      <c r="A157" s="33" t="s">
        <v>46</v>
      </c>
      <c r="B157" s="34" t="str">
        <f>+A23</f>
        <v>Otros ingresos exentos pendientes de pago (por ejemplo fondo de ahorro)</v>
      </c>
      <c r="C157" s="45">
        <f>+C23</f>
        <v>0</v>
      </c>
    </row>
    <row r="158" spans="1:4" ht="13.5" customHeight="1" x14ac:dyDescent="0.15">
      <c r="A158" s="33" t="s">
        <v>46</v>
      </c>
      <c r="B158" s="34" t="s">
        <v>109</v>
      </c>
      <c r="C158" s="45" t="e">
        <f>IF(C138&gt;C137,C137,C138)</f>
        <v>#NUM!</v>
      </c>
    </row>
    <row r="159" spans="1:4" ht="15" customHeight="1" x14ac:dyDescent="0.15">
      <c r="A159" s="33" t="s">
        <v>48</v>
      </c>
      <c r="B159" s="34" t="s">
        <v>82</v>
      </c>
      <c r="C159" s="45" t="e">
        <f>+C154-C155-C156-C157-C158</f>
        <v>#NUM!</v>
      </c>
    </row>
    <row r="160" spans="1:4" ht="14" x14ac:dyDescent="0.15">
      <c r="A160" s="33" t="s">
        <v>67</v>
      </c>
      <c r="B160" s="34" t="s">
        <v>83</v>
      </c>
      <c r="C160" s="45">
        <f>C24</f>
        <v>7894.74</v>
      </c>
    </row>
    <row r="161" spans="1:3" ht="14" x14ac:dyDescent="0.15">
      <c r="A161" s="33" t="s">
        <v>48</v>
      </c>
      <c r="B161" s="37" t="s">
        <v>80</v>
      </c>
      <c r="C161" s="44" t="e">
        <f>+C159+C160</f>
        <v>#NUM!</v>
      </c>
    </row>
    <row r="162" spans="1:3" x14ac:dyDescent="0.15">
      <c r="C162" s="2"/>
    </row>
    <row r="163" spans="1:3" x14ac:dyDescent="0.15">
      <c r="A163" s="27" t="s">
        <v>114</v>
      </c>
      <c r="C163" s="2"/>
    </row>
    <row r="164" spans="1:3" x14ac:dyDescent="0.15">
      <c r="A164" s="57"/>
      <c r="C164" s="2"/>
    </row>
    <row r="165" spans="1:3" x14ac:dyDescent="0.15">
      <c r="A165" s="49"/>
      <c r="B165" s="17" t="s">
        <v>44</v>
      </c>
      <c r="C165" s="39" t="s">
        <v>45</v>
      </c>
    </row>
    <row r="166" spans="1:3" x14ac:dyDescent="0.15">
      <c r="A166" s="54"/>
      <c r="B166" s="55" t="s">
        <v>84</v>
      </c>
      <c r="C166" s="42" t="e">
        <f>+C161</f>
        <v>#NUM!</v>
      </c>
    </row>
    <row r="167" spans="1:3" ht="14" x14ac:dyDescent="0.15">
      <c r="A167" s="33" t="s">
        <v>46</v>
      </c>
      <c r="B167" s="34" t="s">
        <v>85</v>
      </c>
      <c r="C167" s="45" t="e">
        <f>VLOOKUP(C166,ISRmensual1,1)</f>
        <v>#NUM!</v>
      </c>
    </row>
    <row r="168" spans="1:3" ht="14" x14ac:dyDescent="0.15">
      <c r="A168" s="33" t="s">
        <v>48</v>
      </c>
      <c r="B168" s="34" t="s">
        <v>86</v>
      </c>
      <c r="C168" s="45" t="e">
        <f>+C166-C167</f>
        <v>#NUM!</v>
      </c>
    </row>
    <row r="169" spans="1:3" ht="14" x14ac:dyDescent="0.15">
      <c r="A169" s="33" t="s">
        <v>53</v>
      </c>
      <c r="B169" s="34" t="s">
        <v>87</v>
      </c>
      <c r="C169" s="72" t="e">
        <f>VLOOKUP(C166,ISRmensual1,4)/100</f>
        <v>#NUM!</v>
      </c>
    </row>
    <row r="170" spans="1:3" ht="14" x14ac:dyDescent="0.15">
      <c r="A170" s="33" t="s">
        <v>48</v>
      </c>
      <c r="B170" s="34" t="s">
        <v>88</v>
      </c>
      <c r="C170" s="45" t="e">
        <f>ROUND((C168*C169),2)</f>
        <v>#NUM!</v>
      </c>
    </row>
    <row r="171" spans="1:3" ht="14" x14ac:dyDescent="0.15">
      <c r="A171" s="33" t="s">
        <v>67</v>
      </c>
      <c r="B171" s="34" t="s">
        <v>89</v>
      </c>
      <c r="C171" s="45" t="e">
        <f>VLOOKUP(C166,ISRmensual1,3)</f>
        <v>#NUM!</v>
      </c>
    </row>
    <row r="172" spans="1:3" ht="14" x14ac:dyDescent="0.15">
      <c r="A172" s="33" t="s">
        <v>48</v>
      </c>
      <c r="B172" s="56" t="s">
        <v>114</v>
      </c>
      <c r="C172" s="44" t="e">
        <f>+C170+C171</f>
        <v>#NUM!</v>
      </c>
    </row>
    <row r="173" spans="1:3" x14ac:dyDescent="0.15">
      <c r="C173" s="2"/>
    </row>
    <row r="174" spans="1:3" ht="10.5" customHeight="1" x14ac:dyDescent="0.15">
      <c r="A174" s="27" t="s">
        <v>90</v>
      </c>
      <c r="C174" s="2"/>
    </row>
    <row r="175" spans="1:3" ht="10.5" customHeight="1" x14ac:dyDescent="0.15">
      <c r="A175" s="57"/>
      <c r="C175" s="2"/>
    </row>
    <row r="176" spans="1:3" ht="13.5" customHeight="1" x14ac:dyDescent="0.15">
      <c r="A176" s="49"/>
      <c r="B176" s="17" t="s">
        <v>44</v>
      </c>
      <c r="C176" s="39" t="s">
        <v>45</v>
      </c>
    </row>
    <row r="177" spans="1:256" ht="12.75" customHeight="1" x14ac:dyDescent="0.15">
      <c r="A177" s="54" t="s">
        <v>46</v>
      </c>
      <c r="B177" s="55" t="s">
        <v>91</v>
      </c>
      <c r="C177" s="42" t="e">
        <f>VLOOKUP(C166,subsidiomensual1,3)</f>
        <v>#NUM!</v>
      </c>
    </row>
    <row r="178" spans="1:256" ht="14" x14ac:dyDescent="0.15">
      <c r="A178" s="33" t="s">
        <v>48</v>
      </c>
      <c r="B178" s="34" t="s">
        <v>92</v>
      </c>
      <c r="C178" s="67" t="e">
        <f>+C172-C177</f>
        <v>#NUM!</v>
      </c>
    </row>
    <row r="179" spans="1:256" ht="14" x14ac:dyDescent="0.15">
      <c r="A179" s="33" t="s">
        <v>46</v>
      </c>
      <c r="B179" s="34" t="str">
        <f>+A25</f>
        <v>ISR retenido en el mismo mes, con anterioridad a la renuncia</v>
      </c>
      <c r="C179" s="45">
        <f>+C25</f>
        <v>198.04</v>
      </c>
    </row>
    <row r="180" spans="1:256" ht="14" x14ac:dyDescent="0.15">
      <c r="A180" s="33" t="s">
        <v>48</v>
      </c>
      <c r="B180" s="56" t="s">
        <v>90</v>
      </c>
      <c r="C180" s="44" t="e">
        <f>IF(C178&lt;C179,0,(C178-C179))</f>
        <v>#NUM!</v>
      </c>
    </row>
    <row r="182" spans="1:256" x14ac:dyDescent="0.15">
      <c r="A182" s="57"/>
      <c r="B182" s="28"/>
      <c r="C182" s="58"/>
      <c r="D182" s="28"/>
      <c r="E182" s="28"/>
    </row>
    <row r="183" spans="1:256" s="28" customFormat="1" x14ac:dyDescent="0.15">
      <c r="A183" s="59"/>
      <c r="B183" s="60"/>
      <c r="C183" s="61"/>
      <c r="D183" s="59"/>
      <c r="E183" s="60"/>
      <c r="H183" s="60"/>
      <c r="I183" s="59"/>
      <c r="J183" s="60"/>
      <c r="K183" s="60"/>
      <c r="L183" s="59"/>
      <c r="M183" s="60"/>
      <c r="N183" s="60"/>
      <c r="O183" s="59"/>
      <c r="P183" s="60"/>
      <c r="Q183" s="60"/>
      <c r="R183" s="59"/>
      <c r="S183" s="59"/>
      <c r="T183" s="60"/>
      <c r="U183" s="60"/>
      <c r="V183" s="59"/>
      <c r="W183" s="60"/>
      <c r="X183" s="60"/>
      <c r="Y183" s="59"/>
      <c r="Z183" s="60"/>
      <c r="AA183" s="60"/>
      <c r="AB183" s="59"/>
      <c r="AC183" s="60"/>
      <c r="AD183" s="60"/>
      <c r="AE183" s="59"/>
      <c r="AF183" s="60"/>
      <c r="AG183" s="60"/>
      <c r="AH183" s="59"/>
      <c r="AI183" s="60"/>
      <c r="AJ183" s="60"/>
      <c r="AK183" s="59"/>
      <c r="AL183" s="60"/>
      <c r="AM183" s="60"/>
      <c r="AN183" s="59"/>
      <c r="AO183" s="60"/>
      <c r="AP183" s="60"/>
      <c r="AQ183" s="59"/>
      <c r="AR183" s="60"/>
      <c r="AS183" s="60"/>
      <c r="AT183" s="59"/>
      <c r="AU183" s="60"/>
      <c r="AV183" s="60"/>
      <c r="AW183" s="59"/>
      <c r="AX183" s="60"/>
      <c r="AY183" s="60"/>
      <c r="AZ183" s="59"/>
      <c r="BA183" s="60"/>
      <c r="BB183" s="60"/>
      <c r="BC183" s="59"/>
      <c r="BD183" s="60"/>
      <c r="BE183" s="60"/>
      <c r="BF183" s="59"/>
      <c r="BG183" s="60"/>
      <c r="BH183" s="60"/>
      <c r="BI183" s="59"/>
      <c r="BJ183" s="60"/>
      <c r="BK183" s="60"/>
      <c r="BL183" s="59"/>
      <c r="BM183" s="60"/>
      <c r="BN183" s="60"/>
      <c r="BO183" s="59"/>
      <c r="BP183" s="60"/>
      <c r="BQ183" s="60"/>
      <c r="BR183" s="59"/>
      <c r="BS183" s="60"/>
      <c r="BT183" s="60"/>
      <c r="BU183" s="59"/>
      <c r="BV183" s="60"/>
      <c r="BW183" s="60"/>
      <c r="BX183" s="59"/>
      <c r="BY183" s="60"/>
      <c r="BZ183" s="60"/>
      <c r="CA183" s="59"/>
      <c r="CB183" s="60"/>
      <c r="CC183" s="60"/>
      <c r="CD183" s="59"/>
      <c r="CE183" s="60"/>
      <c r="CF183" s="60"/>
      <c r="CG183" s="59"/>
      <c r="CH183" s="60"/>
      <c r="CI183" s="60"/>
      <c r="CJ183" s="59"/>
      <c r="CK183" s="60"/>
      <c r="CL183" s="60"/>
      <c r="CM183" s="59"/>
      <c r="CN183" s="60"/>
      <c r="CO183" s="60"/>
      <c r="CP183" s="59"/>
      <c r="CQ183" s="60"/>
      <c r="CR183" s="60"/>
      <c r="CS183" s="59"/>
      <c r="CT183" s="60"/>
      <c r="CU183" s="60"/>
      <c r="CV183" s="59"/>
      <c r="CW183" s="60"/>
      <c r="CX183" s="60"/>
      <c r="CY183" s="59"/>
      <c r="CZ183" s="60"/>
      <c r="DA183" s="60"/>
      <c r="DB183" s="59"/>
      <c r="DC183" s="60"/>
      <c r="DD183" s="60"/>
      <c r="DE183" s="59"/>
      <c r="DF183" s="60"/>
      <c r="DG183" s="60"/>
      <c r="DH183" s="59"/>
      <c r="DI183" s="60"/>
      <c r="DJ183" s="60"/>
      <c r="DK183" s="59"/>
      <c r="DL183" s="60"/>
      <c r="DM183" s="60"/>
      <c r="DN183" s="59"/>
      <c r="DO183" s="60"/>
      <c r="DP183" s="60"/>
      <c r="DQ183" s="59"/>
      <c r="DR183" s="60"/>
      <c r="DS183" s="60"/>
      <c r="DT183" s="59"/>
      <c r="DU183" s="60"/>
      <c r="DV183" s="60"/>
      <c r="DW183" s="59"/>
      <c r="DX183" s="60"/>
      <c r="DY183" s="60"/>
      <c r="DZ183" s="59"/>
      <c r="EA183" s="60"/>
      <c r="EB183" s="60"/>
      <c r="EC183" s="59"/>
      <c r="ED183" s="60"/>
      <c r="EE183" s="60"/>
      <c r="EF183" s="59"/>
      <c r="EG183" s="60"/>
      <c r="EH183" s="60"/>
      <c r="EI183" s="59"/>
      <c r="EJ183" s="60"/>
      <c r="EK183" s="60"/>
      <c r="EL183" s="59"/>
      <c r="EM183" s="60"/>
      <c r="EN183" s="60"/>
      <c r="EO183" s="59"/>
      <c r="EP183" s="60"/>
      <c r="EQ183" s="60"/>
      <c r="ER183" s="59"/>
      <c r="ES183" s="60"/>
      <c r="ET183" s="60"/>
      <c r="EU183" s="59"/>
      <c r="EV183" s="60"/>
      <c r="EW183" s="60"/>
      <c r="EX183" s="59"/>
      <c r="EY183" s="60"/>
      <c r="EZ183" s="60"/>
      <c r="FA183" s="59"/>
      <c r="FB183" s="60"/>
      <c r="FC183" s="60"/>
      <c r="FD183" s="59"/>
      <c r="FE183" s="60"/>
      <c r="FF183" s="60"/>
      <c r="FG183" s="59"/>
      <c r="FH183" s="60"/>
      <c r="FI183" s="60"/>
      <c r="FJ183" s="59"/>
      <c r="FK183" s="60"/>
      <c r="FL183" s="60"/>
      <c r="FM183" s="59"/>
      <c r="FN183" s="60"/>
      <c r="FO183" s="60"/>
      <c r="FP183" s="59"/>
      <c r="FQ183" s="60"/>
      <c r="FR183" s="60"/>
      <c r="FS183" s="59"/>
      <c r="FT183" s="60"/>
      <c r="FU183" s="60"/>
      <c r="FV183" s="59"/>
      <c r="FW183" s="60"/>
      <c r="FX183" s="60"/>
      <c r="FY183" s="59"/>
      <c r="FZ183" s="60"/>
      <c r="GA183" s="60"/>
      <c r="GB183" s="59"/>
      <c r="GC183" s="60"/>
      <c r="GD183" s="60"/>
      <c r="GE183" s="59"/>
      <c r="GF183" s="60"/>
      <c r="GG183" s="60"/>
      <c r="GH183" s="59"/>
      <c r="GI183" s="60"/>
      <c r="GJ183" s="60"/>
      <c r="GK183" s="59"/>
      <c r="GL183" s="60"/>
      <c r="GM183" s="60"/>
      <c r="GN183" s="59"/>
      <c r="GO183" s="60"/>
      <c r="GP183" s="60"/>
      <c r="GQ183" s="59"/>
      <c r="GR183" s="60"/>
      <c r="GS183" s="60"/>
      <c r="GT183" s="59"/>
      <c r="GU183" s="60"/>
      <c r="GV183" s="60"/>
      <c r="GW183" s="59"/>
      <c r="GX183" s="60"/>
      <c r="GY183" s="60"/>
      <c r="GZ183" s="59"/>
      <c r="HA183" s="60"/>
      <c r="HB183" s="60"/>
      <c r="HC183" s="59"/>
      <c r="HD183" s="60"/>
      <c r="HE183" s="60"/>
      <c r="HF183" s="59"/>
      <c r="HG183" s="60"/>
      <c r="HH183" s="60"/>
      <c r="HI183" s="59"/>
      <c r="HJ183" s="60"/>
      <c r="HK183" s="60"/>
      <c r="HL183" s="59"/>
      <c r="HM183" s="60"/>
      <c r="HN183" s="60"/>
      <c r="HO183" s="59"/>
      <c r="HP183" s="60"/>
      <c r="HQ183" s="60"/>
      <c r="HR183" s="59"/>
      <c r="HS183" s="60"/>
      <c r="HT183" s="60"/>
      <c r="HU183" s="59"/>
      <c r="HV183" s="60"/>
      <c r="HW183" s="60"/>
      <c r="HX183" s="59"/>
      <c r="HY183" s="60"/>
      <c r="HZ183" s="60"/>
      <c r="IA183" s="59"/>
      <c r="IB183" s="60"/>
      <c r="IC183" s="60"/>
      <c r="ID183" s="59"/>
      <c r="IE183" s="60"/>
      <c r="IF183" s="60"/>
      <c r="IG183" s="59"/>
      <c r="IH183" s="60"/>
      <c r="II183" s="60"/>
      <c r="IJ183" s="59"/>
      <c r="IK183" s="60"/>
      <c r="IL183" s="60"/>
      <c r="IM183" s="59"/>
      <c r="IN183" s="60"/>
      <c r="IO183" s="60"/>
      <c r="IP183" s="59"/>
      <c r="IQ183" s="60"/>
      <c r="IR183" s="60"/>
      <c r="IS183" s="59"/>
      <c r="IT183" s="60"/>
      <c r="IU183" s="60"/>
      <c r="IV183" s="59"/>
    </row>
    <row r="184" spans="1:256" x14ac:dyDescent="0.15">
      <c r="A184" s="62"/>
      <c r="B184" s="63"/>
      <c r="C184" s="64"/>
      <c r="D184" s="28"/>
      <c r="E184" s="28"/>
    </row>
    <row r="185" spans="1:256" x14ac:dyDescent="0.15">
      <c r="A185" s="62"/>
      <c r="B185" s="63"/>
      <c r="C185" s="65"/>
      <c r="D185" s="28"/>
      <c r="E185" s="28"/>
    </row>
    <row r="186" spans="1:256" x14ac:dyDescent="0.15">
      <c r="A186" s="62"/>
      <c r="B186" s="66"/>
      <c r="C186" s="38"/>
      <c r="D186" s="28"/>
      <c r="E186" s="28"/>
    </row>
  </sheetData>
  <sheetProtection password="D7F9" sheet="1" objects="1" scenarios="1" selectLockedCells="1"/>
  <mergeCells count="12">
    <mergeCell ref="A108:C108"/>
    <mergeCell ref="A29:B29"/>
    <mergeCell ref="A21:B21"/>
    <mergeCell ref="A24:B24"/>
    <mergeCell ref="A32:C32"/>
    <mergeCell ref="A39:C39"/>
    <mergeCell ref="A27:B27"/>
    <mergeCell ref="A8:C8"/>
    <mergeCell ref="D8:E9"/>
    <mergeCell ref="A12:B12"/>
    <mergeCell ref="A14:B14"/>
    <mergeCell ref="A99:C99"/>
  </mergeCells>
  <phoneticPr fontId="8" type="noConversion"/>
  <dataValidations xWindow="659" yWindow="394" count="13">
    <dataValidation type="list" allowBlank="1" showInputMessage="1" showErrorMessage="1" sqref="L33" xr:uid="{00000000-0002-0000-0000-000000000000}">
      <formula1>$L$26:$L$29</formula1>
    </dataValidation>
    <dataValidation type="list" allowBlank="1" showErrorMessage="1" error="Debe introducir la fecha de ingreso del trabajador en el formato día, mes y año" prompt="Debe introducir la fecha de ingreso del trabajador en el formato día, mes y año" sqref="C13 C15" xr:uid="{00000000-0002-0000-0000-000001000000}">
      <formula1>$K$9:$K$43</formula1>
    </dataValidation>
    <dataValidation type="whole" operator="equal" allowBlank="1" showInputMessage="1" showErrorMessage="1" sqref="E15" xr:uid="{00000000-0002-0000-0000-000002000000}">
      <formula1>2020</formula1>
    </dataValidation>
    <dataValidation type="list" allowBlank="1" showInputMessage="1" showErrorMessage="1" sqref="E13" xr:uid="{00000000-0002-0000-0000-000003000000}">
      <formula1>$M$9:$M$105</formula1>
    </dataValidation>
    <dataValidation type="list" allowBlank="1" showInputMessage="1" showErrorMessage="1" sqref="D13 D15" xr:uid="{00000000-0002-0000-0000-000004000000}">
      <formula1>$L$9:$L$20</formula1>
    </dataValidation>
    <dataValidation allowBlank="1" showInputMessage="1" showErrorMessage="1" error="Debe introducir la fecha de ingreso del trabajador en el formato día, mes y año" prompt="Debe introducir la fecha de ingreso del trabajador en el formato día, mes y año" sqref="C12 C14" xr:uid="{00000000-0002-0000-0000-000005000000}"/>
    <dataValidation type="list" allowBlank="1" showInputMessage="1" showErrorMessage="1" sqref="C10" xr:uid="{00000000-0002-0000-0000-000006000000}">
      <formula1>$H$9:$H$9</formula1>
    </dataValidation>
    <dataValidation type="decimal" allowBlank="1" showInputMessage="1" showErrorMessage="1" error="Debe introducir el por ciento de prima vacacional que otorga la empresa en el año de separación, sin que pueda ser menor al 25% previsto en la LFT" sqref="C20" xr:uid="{00000000-0002-0000-0000-000007000000}">
      <formula1>0.25</formula1>
      <formula2>0.9999999</formula2>
    </dataValidation>
    <dataValidation type="whole" operator="greaterThanOrEqual" allowBlank="1" showInputMessage="1" showErrorMessage="1" error="Debe introducir los días de vacaciones generados en períodos anteriores que no hubiera disfrutado el trabajador a la fecha de la renuncia" sqref="C19" xr:uid="{00000000-0002-0000-0000-000008000000}">
      <formula1>0</formula1>
    </dataValidation>
    <dataValidation type="whole" operator="greaterThan" allowBlank="1" showInputMessage="1" showErrorMessage="1" error="Debe introducir los días que se generarian de vacaciones en el año de separación, sin que pueda ser menor a los previstos en la LFT" sqref="C18" xr:uid="{00000000-0002-0000-0000-000009000000}">
      <formula1>5</formula1>
    </dataValidation>
    <dataValidation type="whole" operator="greaterThan" allowBlank="1" showInputMessage="1" showErrorMessage="1" error="Debe introducir el número de días de aguinaldo que otorga la empresa, y no puede ser inferior a los 15 días previstos en la LFT" sqref="C17" xr:uid="{00000000-0002-0000-0000-00000A000000}">
      <formula1>14</formula1>
    </dataValidation>
    <dataValidation type="date" allowBlank="1" showInputMessage="1" showErrorMessage="1" error="No puede ser anterior al primero de enero de 2010 ni posterior al 31 de diciembre de 2010" sqref="C26" xr:uid="{00000000-0002-0000-0000-00000B000000}">
      <formula1>43831</formula1>
      <formula2>44195</formula2>
    </dataValidation>
    <dataValidation type="list" allowBlank="1" showInputMessage="1" showErrorMessage="1" sqref="C27" xr:uid="{00000000-0002-0000-0000-00000C000000}">
      <formula1>$G$56:$G$57</formula1>
    </dataValidation>
  </dataValidations>
  <hyperlinks>
    <hyperlink ref="A28" r:id="rId1" xr:uid="{00000000-0004-0000-0000-000000000000}"/>
  </hyperlinks>
  <pageMargins left="0.75" right="0.75" top="1" bottom="1" header="0" footer="0"/>
  <headerFooter alignWithMargins="0"/>
  <rowBreaks count="2" manualBreakCount="2">
    <brk id="63" max="4" man="1"/>
    <brk id="134" max="4" man="1"/>
  </rowBreaks>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5</vt:i4>
      </vt:variant>
    </vt:vector>
  </HeadingPairs>
  <TitlesOfParts>
    <vt:vector size="6" baseType="lpstr">
      <vt:lpstr>Finiquito</vt:lpstr>
      <vt:lpstr>Finiquito!Área_de_impresión</vt:lpstr>
      <vt:lpstr>ISRmensual</vt:lpstr>
      <vt:lpstr>ISRmensual1</vt:lpstr>
      <vt:lpstr>subsidiomensual</vt:lpstr>
      <vt:lpstr>subsidiomensual1</vt:lpstr>
    </vt:vector>
  </TitlesOfParts>
  <Company>Expansion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Microsoft Office User</cp:lastModifiedBy>
  <cp:lastPrinted>2013-10-08T16:26:17Z</cp:lastPrinted>
  <dcterms:created xsi:type="dcterms:W3CDTF">2010-05-07T17:18:08Z</dcterms:created>
  <dcterms:modified xsi:type="dcterms:W3CDTF">2020-03-25T00:18:38Z</dcterms:modified>
</cp:coreProperties>
</file>